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tables/table2.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defaultThemeVersion="166925"/>
  <mc:AlternateContent xmlns:mc="http://schemas.openxmlformats.org/markup-compatibility/2006">
    <mc:Choice Requires="x15">
      <x15ac:absPath xmlns:x15ac="http://schemas.microsoft.com/office/spreadsheetml/2010/11/ac" url="/Users/mebula/Dropbox/EAN/Energy Data &amp; Reports/EAN Data Analysis/2021 Pathways Analysis/White Paper/"/>
    </mc:Choice>
  </mc:AlternateContent>
  <xr:revisionPtr revIDLastSave="0" documentId="13_ncr:1_{2C554AFF-E0F1-294C-B3D1-713DC2F12194}" xr6:coauthVersionLast="36" xr6:coauthVersionMax="36" xr10:uidLastSave="{00000000-0000-0000-0000-000000000000}"/>
  <bookViews>
    <workbookView xWindow="-20" yWindow="460" windowWidth="28800" windowHeight="15560" activeTab="4" xr2:uid="{E6455674-98FF-794E-A3CB-3F1C13D8F9D7}"/>
  </bookViews>
  <sheets>
    <sheet name="Introduction" sheetId="32" r:id="rId1"/>
    <sheet name="Dashboard" sheetId="24" r:id="rId2"/>
    <sheet name="Assumptions + Inputs" sheetId="13" r:id="rId3"/>
    <sheet name="Targets + Goals" sheetId="21" r:id="rId4"/>
    <sheet name="Transportation" sheetId="16" r:id="rId5"/>
    <sheet name="Thermal" sheetId="19" r:id="rId6"/>
    <sheet name="Master Pivot" sheetId="30" state="hidden" r:id="rId7"/>
    <sheet name="Electric" sheetId="31" r:id="rId8"/>
    <sheet name="Revisions" sheetId="33" state="hidden" r:id="rId9"/>
    <sheet name="Future Updates" sheetId="34" r:id="rId10"/>
    <sheet name="L" sheetId="10" r:id="rId11"/>
  </sheets>
  <externalReferences>
    <externalReference r:id="rId12"/>
    <externalReference r:id="rId13"/>
  </externalReferences>
  <definedNames>
    <definedName name="______New1" localSheetId="7" hidden="1">{#N/A,#N/A,FALSE,"Aging Summary";#N/A,#N/A,FALSE,"Ratio Analysis";#N/A,#N/A,FALSE,"Test 120 Day Accts";#N/A,#N/A,FALSE,"Tickmarks"}</definedName>
    <definedName name="______New1" hidden="1">{#N/A,#N/A,FALSE,"Aging Summary";#N/A,#N/A,FALSE,"Ratio Analysis";#N/A,#N/A,FALSE,"Test 120 Day Accts";#N/A,#N/A,FALSE,"Tickmarks"}</definedName>
    <definedName name="_____New1" localSheetId="7" hidden="1">{#N/A,#N/A,FALSE,"Aging Summary";#N/A,#N/A,FALSE,"Ratio Analysis";#N/A,#N/A,FALSE,"Test 120 Day Accts";#N/A,#N/A,FALSE,"Tickmarks"}</definedName>
    <definedName name="_____New1" hidden="1">{#N/A,#N/A,FALSE,"Aging Summary";#N/A,#N/A,FALSE,"Ratio Analysis";#N/A,#N/A,FALSE,"Test 120 Day Accts";#N/A,#N/A,FALSE,"Tickmarks"}</definedName>
    <definedName name="____New1" localSheetId="7" hidden="1">{#N/A,#N/A,FALSE,"Aging Summary";#N/A,#N/A,FALSE,"Ratio Analysis";#N/A,#N/A,FALSE,"Test 120 Day Accts";#N/A,#N/A,FALSE,"Tickmarks"}</definedName>
    <definedName name="____New1" hidden="1">{#N/A,#N/A,FALSE,"Aging Summary";#N/A,#N/A,FALSE,"Ratio Analysis";#N/A,#N/A,FALSE,"Test 120 Day Accts";#N/A,#N/A,FALSE,"Tickmarks"}</definedName>
    <definedName name="__New1" localSheetId="7" hidden="1">{#N/A,#N/A,FALSE,"Aging Summary";#N/A,#N/A,FALSE,"Ratio Analysis";#N/A,#N/A,FALSE,"Test 120 Day Accts";#N/A,#N/A,FALSE,"Tickmarks"}</definedName>
    <definedName name="__New1" hidden="1">{#N/A,#N/A,FALSE,"Aging Summary";#N/A,#N/A,FALSE,"Ratio Analysis";#N/A,#N/A,FALSE,"Test 120 Day Accts";#N/A,#N/A,FALSE,"Tickmarks"}</definedName>
    <definedName name="_Fill" localSheetId="7" hidden="1">#REF!</definedName>
    <definedName name="_Fill" localSheetId="5" hidden="1">#REF!</definedName>
    <definedName name="_Fill" hidden="1">#REF!</definedName>
    <definedName name="_New1" localSheetId="7" hidden="1">{#N/A,#N/A,FALSE,"Aging Summary";#N/A,#N/A,FALSE,"Ratio Analysis";#N/A,#N/A,FALSE,"Test 120 Day Accts";#N/A,#N/A,FALSE,"Tickmarks"}</definedName>
    <definedName name="_New1" hidden="1">{#N/A,#N/A,FALSE,"Aging Summary";#N/A,#N/A,FALSE,"Ratio Analysis";#N/A,#N/A,FALSE,"Test 120 Day Accts";#N/A,#N/A,FALSE,"Tickmarks"}</definedName>
    <definedName name="a" localSheetId="7" hidden="1">{#N/A,#N/A,FALSE,"Aging Summary";#N/A,#N/A,FALSE,"Ratio Analysis";#N/A,#N/A,FALSE,"Test 120 Day Accts";#N/A,#N/A,FALSE,"Tickmarks"}</definedName>
    <definedName name="a" hidden="1">{#N/A,#N/A,FALSE,"Aging Summary";#N/A,#N/A,FALSE,"Ratio Analysis";#N/A,#N/A,FALSE,"Test 120 Day Accts";#N/A,#N/A,FALSE,"Tickmarks"}</definedName>
    <definedName name="aa" localSheetId="7" hidden="1">{#N/A,#N/A,FALSE,"Aging Summary";#N/A,#N/A,FALSE,"Ratio Analysis";#N/A,#N/A,FALSE,"Test 120 Day Accts";#N/A,#N/A,FALSE,"Tickmarks"}</definedName>
    <definedName name="aa" hidden="1">{#N/A,#N/A,FALSE,"Aging Summary";#N/A,#N/A,FALSE,"Ratio Analysis";#N/A,#N/A,FALSE,"Test 120 Day Accts";#N/A,#N/A,FALSE,"Tickmarks"}</definedName>
    <definedName name="aaa" localSheetId="7" hidden="1">{#N/A,#N/A,FALSE,"Aging Summary";#N/A,#N/A,FALSE,"Ratio Analysis";#N/A,#N/A,FALSE,"Test 120 Day Accts";#N/A,#N/A,FALSE,"Tickmarks"}</definedName>
    <definedName name="aaa" hidden="1">{#N/A,#N/A,FALSE,"Aging Summary";#N/A,#N/A,FALSE,"Ratio Analysis";#N/A,#N/A,FALSE,"Test 120 Day Accts";#N/A,#N/A,FALSE,"Tickmarks"}</definedName>
    <definedName name="AB" localSheetId="7" hidden="1">{#N/A,#N/A,FALSE,"Aging Summary";#N/A,#N/A,FALSE,"Ratio Analysis";#N/A,#N/A,FALSE,"Test 120 Day Accts";#N/A,#N/A,FALSE,"Tickmarks"}</definedName>
    <definedName name="AB" hidden="1">{#N/A,#N/A,FALSE,"Aging Summary";#N/A,#N/A,FALSE,"Ratio Analysis";#N/A,#N/A,FALSE,"Test 120 Day Accts";#N/A,#N/A,FALSE,"Tickmarks"}</definedName>
    <definedName name="abc" localSheetId="7" hidden="1">{"key inputs",#N/A,TRUE,"Key Inputs";"key outputs",#N/A,TRUE,"Outputs";"Other inputs",#N/A,TRUE,"Other Inputs";"Revenue",#N/A,TRUE,"Rev"}</definedName>
    <definedName name="abc" hidden="1">{"key inputs",#N/A,TRUE,"Key Inputs";"key outputs",#N/A,TRUE,"Outputs";"Other inputs",#N/A,TRUE,"Other Inputs";"Revenue",#N/A,TRUE,"Rev"}</definedName>
    <definedName name="abcd" localSheetId="7" hidden="1">{#N/A,#N/A,FALSE,"Aging Summary";#N/A,#N/A,FALSE,"Ratio Analysis";#N/A,#N/A,FALSE,"Test 120 Day Accts";#N/A,#N/A,FALSE,"Tickmarks"}</definedName>
    <definedName name="abcd" hidden="1">{#N/A,#N/A,FALSE,"Aging Summary";#N/A,#N/A,FALSE,"Ratio Analysis";#N/A,#N/A,FALSE,"Test 120 Day Accts";#N/A,#N/A,FALSE,"Tickmarks"}</definedName>
    <definedName name="anscount" hidden="1">1</definedName>
    <definedName name="AS2DocOpenMode" hidden="1">"AS2DocumentEdit"</definedName>
    <definedName name="asd" localSheetId="7" hidden="1">{"key inputs",#N/A,FALSE,"Key Inputs";"key outputs",#N/A,FALSE,"Outputs";"Other inputs",#N/A,FALSE,"Other Inputs";"cashflow",#N/A,FALSE,"Statemnts"}</definedName>
    <definedName name="asd" hidden="1">{"key inputs",#N/A,FALSE,"Key Inputs";"key outputs",#N/A,FALSE,"Outputs";"Other inputs",#N/A,FALSE,"Other Inputs";"cashflow",#N/A,FALSE,"Statemnts"}</definedName>
    <definedName name="CIQWBGuid" hidden="1">"20160112 CFG Model Template (Mthly) v0.2.xlsm.xltm"</definedName>
    <definedName name="Copyright" hidden="1">"© 2011 John Laing plc"</definedName>
    <definedName name="cpl">100</definedName>
    <definedName name="Currency">#REF!</definedName>
    <definedName name="Days_Year">#REF!</definedName>
    <definedName name="DaysInYear365">365</definedName>
    <definedName name="Findit" localSheetId="7" hidden="1">{#N/A,#N/A,FALSE,"Aging Summary";#N/A,#N/A,FALSE,"Ratio Analysis";#N/A,#N/A,FALSE,"Test 120 Day Accts";#N/A,#N/A,FALSE,"Tickmarks"}</definedName>
    <definedName name="Findit" hidden="1">{#N/A,#N/A,FALSE,"Aging Summary";#N/A,#N/A,FALSE,"Ratio Analysis";#N/A,#N/A,FALSE,"Test 120 Day Accts";#N/A,#N/A,FALSE,"Tickmarks"}</definedName>
    <definedName name="Half_yr">#REF!</definedName>
    <definedName name="Hrs_yr">#REF!</definedName>
    <definedName name="limcount" hidden="1">1</definedName>
    <definedName name="Macro_round">#REF!</definedName>
    <definedName name="Million">#REF!</definedName>
    <definedName name="Months_Qtr">#REF!</definedName>
    <definedName name="Months_Yr" localSheetId="10">[1]N!$F$11</definedName>
    <definedName name="Months_Yr">#REF!</definedName>
    <definedName name="Name_Model">#REF!</definedName>
    <definedName name="New" localSheetId="7" hidden="1">{#N/A,#N/A,FALSE,"Aging Summary";#N/A,#N/A,FALSE,"Ratio Analysis";#N/A,#N/A,FALSE,"Test 120 Day Accts";#N/A,#N/A,FALSE,"Tickmarks"}</definedName>
    <definedName name="New" hidden="1">{#N/A,#N/A,FALSE,"Aging Summary";#N/A,#N/A,FALSE,"Ratio Analysis";#N/A,#N/A,FALSE,"Test 120 Day Accts";#N/A,#N/A,FALSE,"Tickmarks"}</definedName>
    <definedName name="P_Values">#REF!</definedName>
    <definedName name="Percent2" localSheetId="7" hidden="1">{#N/A,#N/A,FALSE,"Aging Summary";#N/A,#N/A,FALSE,"Ratio Analysis";#N/A,#N/A,FALSE,"Test 120 Day Accts";#N/A,#N/A,FALSE,"Tickmarks"}</definedName>
    <definedName name="Percent2" hidden="1">{#N/A,#N/A,FALSE,"Aging Summary";#N/A,#N/A,FALSE,"Ratio Analysis";#N/A,#N/A,FALSE,"Test 120 Day Accts";#N/A,#N/A,FALSE,"Tickmarks"}</definedName>
    <definedName name="Project_name" localSheetId="7">[2]N!$F$7</definedName>
    <definedName name="Project_name" localSheetId="10">[1]N!$F$7</definedName>
    <definedName name="Project_name">#REF!</definedName>
    <definedName name="Qtr_Yr">#REF!</definedName>
    <definedName name="Round">#REF!</definedName>
    <definedName name="sencount" hidden="1">1</definedName>
    <definedName name="Slicer_Sector">#N/A</definedName>
    <definedName name="Slicer_Year">#N/A</definedName>
    <definedName name="Slicer_Year1">#N/A</definedName>
    <definedName name="test" localSheetId="7" hidden="1">{#N/A,#N/A,FALSE,"Aging Summary";#N/A,#N/A,FALSE,"Ratio Analysis";#N/A,#N/A,FALSE,"Test 120 Day Accts";#N/A,#N/A,FALSE,"Tickmarks"}</definedName>
    <definedName name="test" hidden="1">{#N/A,#N/A,FALSE,"Aging Summary";#N/A,#N/A,FALSE,"Ratio Analysis";#N/A,#N/A,FALSE,"Test 120 Day Accts";#N/A,#N/A,FALSE,"Tickmarks"}</definedName>
    <definedName name="Thermal" hidden="1">#REF!</definedName>
    <definedName name="Thousand">#REF!</definedName>
    <definedName name="Tiny" localSheetId="10">[1]N!$F$18</definedName>
    <definedName name="Tiny">#REF!</definedName>
    <definedName name="Tinynumber">#REF!</definedName>
    <definedName name="treeList" hidden="1">"10000000000000000000000000000000000000000000000000000000000000000000000000000000000000000000000000000000000000000000000000000000000000000000000000000000000000000000000000000000000000000000000000000000"</definedName>
    <definedName name="v" localSheetId="7" hidden="1">{#N/A,#N/A,FALSE,"Aging Summary";#N/A,#N/A,FALSE,"Ratio Analysis";#N/A,#N/A,FALSE,"Test 120 Day Accts";#N/A,#N/A,FALSE,"Tickmarks"}</definedName>
    <definedName name="v"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JDSuite." localSheetId="7" hidden="1">{"AJD",#N/A,TRUE,"Summary";"AJD",#N/A,TRUE,"CFCONC-outputs";"AJD",#N/A,TRUE,"P&amp;LCONC-outputs";"AJD",#N/A,TRUE,"BSCONC-outputs";"AJD",#N/A,TRUE,"FSCONC-outputs"}</definedName>
    <definedName name="wrn.AJDSuite." hidden="1">{"AJD",#N/A,TRUE,"Summary";"AJD",#N/A,TRUE,"CFCONC-outputs";"AJD",#N/A,TRUE,"P&amp;LCONC-outputs";"AJD",#N/A,TRUE,"BSCONC-outputs";"AJD",#N/A,TRUE,"FSCONC-outputs"}</definedName>
    <definedName name="wrn.Construction._.Costs." localSheetId="7" hidden="1">{"Const Costs Dev",#N/A,FALSE,"Construction Cost Inputs";"Const Costs orig ccy",#N/A,FALSE,"Construction Cost Inputs";"Const Costs USD",#N/A,FALSE,"Construction Cost Inputs"}</definedName>
    <definedName name="wrn.Construction._.Costs." hidden="1">{"Const Costs Dev",#N/A,FALSE,"Construction Cost Inputs";"Const Costs orig ccy",#N/A,FALSE,"Construction Cost Inputs";"Const Costs USD",#N/A,FALSE,"Construction Cost Inputs"}</definedName>
    <definedName name="wrn.Financing._.Inputs." localSheetId="7" hidden="1">{"BuildIn 2 Funding Assump",#N/A,FALSE,"Building Inputs";"BuildIn Capex plus Extras",#N/A,FALSE,"Building Inputs"}</definedName>
    <definedName name="wrn.Financing._.Inputs." hidden="1">{"BuildIn 2 Funding Assump",#N/A,FALSE,"Building Inputs";"BuildIn Capex plus Extras",#N/A,FALSE,"Building Inputs"}</definedName>
    <definedName name="wrn.Inputs._.outputs." localSheetId="7" hidden="1">{"key inputs",#N/A,FALSE,"Key Inputs";"key outputs",#N/A,FALSE,"Outputs";"Other inputs",#N/A,FALSE,"Other Inputs";"cashflow",#N/A,FALSE,"Statemnts"}</definedName>
    <definedName name="wrn.Inputs._.outputs." hidden="1">{"key inputs",#N/A,FALSE,"Key Inputs";"key outputs",#N/A,FALSE,"Outputs";"Other inputs",#N/A,FALSE,"Other Inputs";"cashflow",#N/A,FALSE,"Statemnts"}</definedName>
    <definedName name="wrn.OpCostIn." localSheetId="7" hidden="1">{"OpCostIn Technical",#N/A,FALSE,"Operations Cost Inputs";"OpCostIn V plus F",#N/A,FALSE,"Operations Cost Inputs";"OpCostIn Maint",#N/A,FALSE,"Operations Cost Inputs";"OpCostIn LDs Add Cost",#N/A,FALSE,"Operations Cost Inputs"}</definedName>
    <definedName name="wrn.OpCostIn." hidden="1">{"OpCostIn Technical",#N/A,FALSE,"Operations Cost Inputs";"OpCostIn V plus F",#N/A,FALSE,"Operations Cost Inputs";"OpCostIn Maint",#N/A,FALSE,"Operations Cost Inputs";"OpCostIn LDs Add Cost",#N/A,FALSE,"Operations Cost Inputs"}</definedName>
    <definedName name="wrn.Print_full_report." localSheetId="7"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Print_full_report." hidden="1">{#N/A,#N/A,TRUE,"Frontpage";#N/A,#N/A,TRUE,"RATIOS";#N/A,#N/A,TRUE,"graphdelta";#N/A,#N/A,TRUE,"Assumptions1";#N/A,#N/A,TRUE,"Operating costs";#N/A,#N/A,TRUE,"CostDrivers-compl";#N/A,#N/A,TRUE,"Serv.rev Compliant";#N/A,#N/A,TRUE,"P &amp; L";#N/A,#N/A,TRUE,"Cash flow";#N/A,#N/A,TRUE,"Bal.Sheet";#N/A,#N/A,TRUE,"Incremental";#N/A,#N/A,TRUE,"P&amp;Lsupport";#N/A,#N/A,TRUE,"Fixed assets";#N/A,#N/A,TRUE,"Working capital";#N/A,#N/A,TRUE,"Tax";#N/A,#N/A,TRUE,"ROSCO"}</definedName>
    <definedName name="wrn.Summary._.results." localSheetId="7" hidden="1">{"key inputs",#N/A,TRUE,"Key Inputs";"key outputs",#N/A,TRUE,"Outputs";"Other inputs",#N/A,TRUE,"Other Inputs";"Revenue",#N/A,TRUE,"Rev"}</definedName>
    <definedName name="wrn.Summary._.results." hidden="1">{"key inputs",#N/A,TRUE,"Key Inputs";"key outputs",#N/A,TRUE,"Outputs";"Other inputs",#N/A,TRUE,"Other Inputs";"Revenue",#N/A,TRUE,"Rev"}</definedName>
  </definedNames>
  <calcPr calcId="181029"/>
  <pivotCaches>
    <pivotCache cacheId="139" r:id="rId14"/>
  </pivotCaches>
  <extLst>
    <ext xmlns:x14="http://schemas.microsoft.com/office/spreadsheetml/2009/9/main" uri="{BBE1A952-AA13-448e-AADC-164F8A28A991}">
      <x14:slicerCaches>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8" i="24" l="1"/>
  <c r="H108" i="24"/>
  <c r="J103" i="24"/>
  <c r="H103" i="24"/>
  <c r="J102" i="24"/>
  <c r="H102" i="24"/>
  <c r="F50" i="30" l="1"/>
  <c r="G101" i="24" l="1"/>
  <c r="F83" i="30"/>
  <c r="F102" i="24"/>
  <c r="F86" i="30"/>
  <c r="F103" i="24"/>
  <c r="F101" i="24"/>
  <c r="E83" i="30"/>
  <c r="E50" i="30"/>
  <c r="E86" i="30"/>
  <c r="I101" i="24" l="1"/>
  <c r="F87" i="30" l="1"/>
  <c r="G103" i="24"/>
  <c r="E87" i="30"/>
  <c r="F84" i="30" l="1"/>
  <c r="G102" i="24"/>
  <c r="E84" i="30"/>
  <c r="E25" i="24"/>
  <c r="D25" i="24"/>
  <c r="F98" i="24" l="1"/>
  <c r="F59" i="30" l="1"/>
  <c r="F100" i="24"/>
  <c r="F88" i="30" l="1"/>
  <c r="I103" i="24"/>
  <c r="E88" i="30"/>
  <c r="F85" i="30" l="1"/>
  <c r="I102" i="24"/>
  <c r="E85" i="30"/>
  <c r="E80" i="30" l="1"/>
  <c r="E81" i="30" l="1"/>
  <c r="E82" i="30"/>
  <c r="J101" i="24" l="1"/>
  <c r="H101" i="24"/>
  <c r="F77" i="30"/>
  <c r="F114" i="24" l="1"/>
  <c r="D46" i="13" l="1"/>
  <c r="F78" i="30" l="1"/>
  <c r="G114" i="24" s="1"/>
  <c r="D66" i="24"/>
  <c r="J100" i="24"/>
  <c r="H100" i="24"/>
  <c r="F113" i="24" l="1"/>
  <c r="F79" i="30" l="1"/>
  <c r="I114" i="24" s="1"/>
  <c r="E68" i="24" l="1"/>
  <c r="E67" i="24"/>
  <c r="E66" i="24"/>
  <c r="E65" i="24"/>
  <c r="E64" i="24"/>
  <c r="E63" i="24"/>
  <c r="E62" i="24"/>
  <c r="D68" i="24"/>
  <c r="D67" i="24"/>
  <c r="D65" i="24"/>
  <c r="D64" i="24"/>
  <c r="D63" i="24"/>
  <c r="D62" i="24"/>
  <c r="E67" i="30" l="1"/>
  <c r="E65" i="30" l="1"/>
  <c r="E66" i="30"/>
  <c r="J96" i="24" l="1"/>
  <c r="H96" i="24"/>
  <c r="G108" i="24"/>
  <c r="J107" i="24"/>
  <c r="H107" i="24"/>
  <c r="F107" i="24"/>
  <c r="J106" i="24"/>
  <c r="H106" i="24"/>
  <c r="J111" i="24"/>
  <c r="H111" i="24"/>
  <c r="J110" i="24"/>
  <c r="H110" i="24"/>
  <c r="F71" i="30"/>
  <c r="F116" i="24" s="1"/>
  <c r="F74" i="30"/>
  <c r="F115" i="24" s="1"/>
  <c r="J109" i="24"/>
  <c r="H109" i="24"/>
  <c r="J117" i="24"/>
  <c r="H117" i="24"/>
  <c r="J113" i="24"/>
  <c r="H113" i="24"/>
  <c r="J112" i="24"/>
  <c r="H112" i="24"/>
  <c r="J105" i="24"/>
  <c r="H105" i="24"/>
  <c r="J104" i="24"/>
  <c r="H104" i="24"/>
  <c r="F108" i="24"/>
  <c r="F65" i="30"/>
  <c r="F67" i="30"/>
  <c r="F66" i="30"/>
  <c r="J97" i="24"/>
  <c r="H97" i="24"/>
  <c r="J95" i="24"/>
  <c r="H95" i="24"/>
  <c r="J94" i="24"/>
  <c r="H94" i="24"/>
  <c r="J99" i="24"/>
  <c r="H99" i="24"/>
  <c r="J98" i="24"/>
  <c r="H98" i="24"/>
  <c r="F11" i="30"/>
  <c r="F104" i="24" l="1"/>
  <c r="F106" i="24"/>
  <c r="F111" i="24"/>
  <c r="F97" i="24"/>
  <c r="F17" i="30"/>
  <c r="F24" i="30"/>
  <c r="F35" i="30"/>
  <c r="F20" i="30"/>
  <c r="F26" i="30"/>
  <c r="E26" i="30"/>
  <c r="I108" i="24"/>
  <c r="F25" i="30"/>
  <c r="F23" i="30"/>
  <c r="E38" i="30"/>
  <c r="E2" i="30"/>
  <c r="F68" i="30" l="1"/>
  <c r="E68" i="30"/>
  <c r="E39" i="30"/>
  <c r="E3" i="30"/>
  <c r="F117" i="24"/>
  <c r="E20" i="30"/>
  <c r="F105" i="24"/>
  <c r="F14" i="30"/>
  <c r="F112" i="24"/>
  <c r="E8" i="30"/>
  <c r="F47" i="30" l="1"/>
  <c r="F96" i="24"/>
  <c r="F56" i="30"/>
  <c r="E40" i="30"/>
  <c r="E4" i="30"/>
  <c r="E23" i="30"/>
  <c r="F5" i="30"/>
  <c r="E17" i="30"/>
  <c r="E59" i="30"/>
  <c r="E47" i="30"/>
  <c r="F53" i="30" l="1"/>
  <c r="F99" i="24"/>
  <c r="F32" i="30"/>
  <c r="F110" i="24"/>
  <c r="F29" i="30"/>
  <c r="E77" i="30"/>
  <c r="E71" i="30"/>
  <c r="E11" i="30"/>
  <c r="E56" i="30"/>
  <c r="E14" i="30"/>
  <c r="E5" i="30"/>
  <c r="F109" i="24" l="1"/>
  <c r="E35" i="30"/>
  <c r="F41" i="30"/>
  <c r="F94" i="24"/>
  <c r="E53" i="30"/>
  <c r="E74" i="30" l="1"/>
  <c r="E32" i="30"/>
  <c r="G104" i="24"/>
  <c r="E41" i="30"/>
  <c r="G113" i="24"/>
  <c r="F12" i="30"/>
  <c r="E29" i="30" l="1"/>
  <c r="F36" i="30"/>
  <c r="F21" i="30"/>
  <c r="F27" i="30"/>
  <c r="F72" i="30"/>
  <c r="G116" i="24" s="1"/>
  <c r="G97" i="24"/>
  <c r="F75" i="30"/>
  <c r="G115" i="24" s="1"/>
  <c r="F51" i="30" l="1"/>
  <c r="G111" i="24"/>
  <c r="G107" i="24"/>
  <c r="E21" i="30"/>
  <c r="E24" i="30"/>
  <c r="F9" i="30"/>
  <c r="G112" i="24"/>
  <c r="E51" i="30" l="1"/>
  <c r="F69" i="30"/>
  <c r="E27" i="30"/>
  <c r="G117" i="24"/>
  <c r="F6" i="30"/>
  <c r="E36" i="30"/>
  <c r="E12" i="30"/>
  <c r="E9" i="30"/>
  <c r="F15" i="30"/>
  <c r="G105" i="24"/>
  <c r="F18" i="30"/>
  <c r="G106" i="24"/>
  <c r="F60" i="30" l="1"/>
  <c r="G100" i="24"/>
  <c r="E75" i="30"/>
  <c r="G110" i="24"/>
  <c r="F30" i="30"/>
  <c r="F33" i="30"/>
  <c r="F57" i="30"/>
  <c r="G109" i="24"/>
  <c r="E72" i="30"/>
  <c r="E69" i="30"/>
  <c r="G96" i="24"/>
  <c r="F48" i="30"/>
  <c r="E15" i="30" l="1"/>
  <c r="E57" i="30"/>
  <c r="G98" i="24"/>
  <c r="E78" i="30"/>
  <c r="E48" i="30"/>
  <c r="E6" i="30"/>
  <c r="F28" i="30"/>
  <c r="I104" i="24"/>
  <c r="E18" i="30"/>
  <c r="G99" i="24"/>
  <c r="F54" i="30"/>
  <c r="I113" i="24"/>
  <c r="F13" i="30"/>
  <c r="F37" i="30" l="1"/>
  <c r="E60" i="30"/>
  <c r="E54" i="30"/>
  <c r="G94" i="24"/>
  <c r="F42" i="30"/>
  <c r="I107" i="24"/>
  <c r="F22" i="30"/>
  <c r="F76" i="30" l="1"/>
  <c r="I115" i="24" s="1"/>
  <c r="F73" i="30"/>
  <c r="I116" i="24" s="1"/>
  <c r="F52" i="30"/>
  <c r="E52" i="30"/>
  <c r="I97" i="24"/>
  <c r="E33" i="30"/>
  <c r="E30" i="30"/>
  <c r="I111" i="24"/>
  <c r="E22" i="30"/>
  <c r="E25" i="30"/>
  <c r="I112" i="24"/>
  <c r="F10" i="30"/>
  <c r="F70" i="30" l="1"/>
  <c r="E28" i="30"/>
  <c r="I110" i="24"/>
  <c r="D23" i="24"/>
  <c r="I117" i="24"/>
  <c r="E37" i="30"/>
  <c r="F7" i="30"/>
  <c r="I109" i="24"/>
  <c r="E13" i="30"/>
  <c r="E42" i="30"/>
  <c r="I105" i="24"/>
  <c r="F16" i="30"/>
  <c r="I106" i="24"/>
  <c r="F19" i="30"/>
  <c r="E70" i="30" l="1"/>
  <c r="F34" i="30"/>
  <c r="E76" i="30"/>
  <c r="F31" i="30"/>
  <c r="E73" i="30"/>
  <c r="E58" i="30"/>
  <c r="E10" i="30"/>
  <c r="I98" i="24"/>
  <c r="F58" i="30"/>
  <c r="I96" i="24"/>
  <c r="F49" i="30"/>
  <c r="E49" i="30"/>
  <c r="E16" i="30" l="1"/>
  <c r="E61" i="30"/>
  <c r="F61" i="30"/>
  <c r="I100" i="24"/>
  <c r="E7" i="30"/>
  <c r="E79" i="30"/>
  <c r="E19" i="30"/>
  <c r="I99" i="24"/>
  <c r="F55" i="30"/>
  <c r="E31" i="30" l="1"/>
  <c r="E34" i="30"/>
  <c r="E55" i="30"/>
  <c r="I94" i="24"/>
  <c r="F43" i="30"/>
  <c r="E23" i="24" l="1"/>
  <c r="E43" i="30"/>
  <c r="F44" i="30" l="1"/>
  <c r="F95" i="24"/>
  <c r="E44" i="30" l="1"/>
  <c r="F45" i="30" l="1"/>
  <c r="G95" i="24"/>
  <c r="D24" i="24" l="1"/>
  <c r="E45" i="30"/>
  <c r="I95" i="24" l="1"/>
  <c r="F46" i="30"/>
  <c r="E46" i="30" l="1"/>
  <c r="E24" i="24"/>
  <c r="E63" i="30" l="1"/>
  <c r="E64" i="30"/>
  <c r="E62" i="30"/>
  <c r="D26" i="24" l="1"/>
  <c r="E2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80" authorId="0" shapeId="0" xr:uid="{0F38294E-D6C6-D240-9016-DEC5EC78359B}">
      <text>
        <r>
          <rPr>
            <b/>
            <sz val="10"/>
            <color rgb="FF000000"/>
            <rFont val="Tahoma"/>
            <family val="2"/>
          </rPr>
          <t>Microsoft Office User:</t>
        </r>
        <r>
          <rPr>
            <sz val="10"/>
            <color rgb="FF000000"/>
            <rFont val="Tahoma"/>
            <family val="2"/>
          </rPr>
          <t xml:space="preserve">
</t>
        </r>
        <r>
          <rPr>
            <sz val="10"/>
            <color rgb="FF000000"/>
            <rFont val="Tahoma"/>
            <family val="2"/>
          </rPr>
          <t xml:space="preserve">these are all national numbers
</t>
        </r>
      </text>
    </comment>
    <comment ref="A200" authorId="0" shapeId="0" xr:uid="{013CCD3E-CA6D-7A4D-9F51-A8B4B28560B4}">
      <text>
        <r>
          <rPr>
            <b/>
            <sz val="10"/>
            <color rgb="FF000000"/>
            <rFont val="Tahoma"/>
            <family val="2"/>
          </rPr>
          <t>Microsoft Office User:</t>
        </r>
        <r>
          <rPr>
            <sz val="10"/>
            <color rgb="FF000000"/>
            <rFont val="Tahoma"/>
            <family val="2"/>
          </rPr>
          <t xml:space="preserve">
</t>
        </r>
        <r>
          <rPr>
            <sz val="10"/>
            <color rgb="FF000000"/>
            <rFont val="Tahoma"/>
            <family val="2"/>
          </rPr>
          <t>Single zone with controls, 18k BTU/hr</t>
        </r>
      </text>
    </comment>
    <comment ref="A201" authorId="0" shapeId="0" xr:uid="{B4825CFF-F9F3-BE41-8124-2BF9B776C642}">
      <text>
        <r>
          <rPr>
            <b/>
            <sz val="10"/>
            <color rgb="FF000000"/>
            <rFont val="Tahoma"/>
            <family val="2"/>
          </rPr>
          <t>Microsoft Office User:</t>
        </r>
        <r>
          <rPr>
            <sz val="10"/>
            <color rgb="FF000000"/>
            <rFont val="Tahoma"/>
            <family val="2"/>
          </rPr>
          <t xml:space="preserve">
</t>
        </r>
        <r>
          <rPr>
            <sz val="10"/>
            <color rgb="FF000000"/>
            <rFont val="Tahoma"/>
            <family val="2"/>
          </rPr>
          <t>Multi Zone with controls, 36k Btu/hr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40" authorId="0" shapeId="0" xr:uid="{A628753D-08D4-1440-87CC-3DD82CBEFCDF}">
      <text>
        <r>
          <rPr>
            <b/>
            <sz val="10"/>
            <color rgb="FF000000"/>
            <rFont val="Tahoma"/>
            <family val="2"/>
          </rPr>
          <t>Microsoft Office User:</t>
        </r>
        <r>
          <rPr>
            <sz val="10"/>
            <color rgb="FF000000"/>
            <rFont val="Tahoma"/>
            <family val="2"/>
          </rPr>
          <t xml:space="preserve">
</t>
        </r>
        <r>
          <rPr>
            <sz val="10"/>
            <color rgb="FF000000"/>
            <rFont val="Tahoma"/>
            <family val="2"/>
          </rPr>
          <t xml:space="preserve">Calculation derived from TRM III: annual consumption per vehicle * 1/vehicle efficiency * 1/mpg *121160/1000000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80" authorId="0" shapeId="0" xr:uid="{4869936E-55A5-3349-9DBC-5DBC418748CF}">
      <text>
        <r>
          <rPr>
            <b/>
            <sz val="10"/>
            <color rgb="FF000000"/>
            <rFont val="Tahoma"/>
            <family val="2"/>
          </rPr>
          <t>Microsoft Office User:</t>
        </r>
        <r>
          <rPr>
            <sz val="10"/>
            <color rgb="FF000000"/>
            <rFont val="Tahoma"/>
            <family val="2"/>
          </rPr>
          <t xml:space="preserve">
</t>
        </r>
        <r>
          <rPr>
            <sz val="10"/>
            <color rgb="FF000000"/>
            <rFont val="Tahoma"/>
            <family val="2"/>
          </rPr>
          <t>Should we assume some sort of annual change?</t>
        </r>
      </text>
    </comment>
    <comment ref="E105" authorId="0" shapeId="0" xr:uid="{F6C4C840-8DE0-6B47-B6FE-C830EB184EEA}">
      <text>
        <r>
          <rPr>
            <b/>
            <sz val="10"/>
            <color rgb="FF000000"/>
            <rFont val="Tahoma"/>
            <family val="2"/>
          </rPr>
          <t>Microsoft Office User:</t>
        </r>
        <r>
          <rPr>
            <sz val="10"/>
            <color rgb="FF000000"/>
            <rFont val="Tahoma"/>
            <family val="2"/>
          </rPr>
          <t xml:space="preserve">
</t>
        </r>
        <r>
          <rPr>
            <sz val="10"/>
            <color rgb="FF000000"/>
            <rFont val="Tahoma"/>
            <family val="2"/>
          </rPr>
          <t>this calculation is not correct!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6" authorId="0" shapeId="0" xr:uid="{451BF741-5F46-2044-9B27-B12E1A3CB911}">
      <text>
        <r>
          <rPr>
            <b/>
            <sz val="10"/>
            <color rgb="FF000000"/>
            <rFont val="Tahoma"/>
            <family val="2"/>
          </rPr>
          <t>Microsoft Office User:</t>
        </r>
        <r>
          <rPr>
            <sz val="10"/>
            <color rgb="FF000000"/>
            <rFont val="Tahoma"/>
            <family val="2"/>
          </rPr>
          <t xml:space="preserve">
</t>
        </r>
        <r>
          <rPr>
            <sz val="10"/>
            <color rgb="FF000000"/>
            <rFont val="Tahoma"/>
            <family val="2"/>
          </rPr>
          <t>Should we assume some sort of annual change?</t>
        </r>
      </text>
    </comment>
    <comment ref="A27" authorId="0" shapeId="0" xr:uid="{8CABBD7A-C2AE-0049-B88C-52D64F18BB77}">
      <text>
        <r>
          <rPr>
            <b/>
            <sz val="10"/>
            <color rgb="FF000000"/>
            <rFont val="Tahoma"/>
            <family val="2"/>
          </rPr>
          <t>Microsoft Office User:</t>
        </r>
        <r>
          <rPr>
            <sz val="10"/>
            <color rgb="FF000000"/>
            <rFont val="Tahoma"/>
            <family val="2"/>
          </rPr>
          <t xml:space="preserve">
</t>
        </r>
        <r>
          <rPr>
            <sz val="10"/>
            <color rgb="FF000000"/>
            <rFont val="Tahoma"/>
            <family val="2"/>
          </rPr>
          <t>Data from itron</t>
        </r>
      </text>
    </comment>
    <comment ref="A28" authorId="0" shapeId="0" xr:uid="{BE22EDFB-59DE-004F-850D-6735F84EC1C4}">
      <text>
        <r>
          <rPr>
            <b/>
            <sz val="10"/>
            <color rgb="FF000000"/>
            <rFont val="Tahoma"/>
            <family val="2"/>
          </rPr>
          <t>Microsoft Office User:</t>
        </r>
        <r>
          <rPr>
            <sz val="10"/>
            <color rgb="FF000000"/>
            <rFont val="Tahoma"/>
            <family val="2"/>
          </rPr>
          <t xml:space="preserve">
</t>
        </r>
        <r>
          <rPr>
            <sz val="10"/>
            <color rgb="FF000000"/>
            <rFont val="Tahoma"/>
            <family val="2"/>
          </rPr>
          <t>Data from ITRON</t>
        </r>
      </text>
    </comment>
  </commentList>
</comments>
</file>

<file path=xl/sharedStrings.xml><?xml version="1.0" encoding="utf-8"?>
<sst xmlns="http://schemas.openxmlformats.org/spreadsheetml/2006/main" count="2462" uniqueCount="941">
  <si>
    <t>Final Model - Edgar Wibisono (ew2621)</t>
  </si>
  <si>
    <t>%</t>
  </si>
  <si>
    <t>Style legend</t>
  </si>
  <si>
    <t>Sections and headers</t>
  </si>
  <si>
    <t>Sheet Header - inputs</t>
  </si>
  <si>
    <t>SheetTop_Inp</t>
  </si>
  <si>
    <t>Sheet Header - calcs</t>
  </si>
  <si>
    <t>SheetTop_Calc</t>
  </si>
  <si>
    <t>Sheet Header - outputs</t>
  </si>
  <si>
    <t>SheetTop_Out</t>
  </si>
  <si>
    <t>Sheet sub header</t>
  </si>
  <si>
    <t>SheetSub</t>
  </si>
  <si>
    <t>Header 0</t>
  </si>
  <si>
    <t>Header0</t>
  </si>
  <si>
    <t>Header 1</t>
  </si>
  <si>
    <t>Header1</t>
  </si>
  <si>
    <t>Header 2</t>
  </si>
  <si>
    <t>Header2</t>
  </si>
  <si>
    <t>Header 3</t>
  </si>
  <si>
    <t xml:space="preserve">Table Heading </t>
  </si>
  <si>
    <t>Table_Heading</t>
  </si>
  <si>
    <t>Cell formats</t>
  </si>
  <si>
    <t>Technical_input</t>
  </si>
  <si>
    <t>Output</t>
  </si>
  <si>
    <t>Blank</t>
  </si>
  <si>
    <t>Check</t>
  </si>
  <si>
    <t>Linkin</t>
  </si>
  <si>
    <t>Linkout</t>
  </si>
  <si>
    <t>Description</t>
  </si>
  <si>
    <t>Description of something</t>
  </si>
  <si>
    <t>$ M</t>
  </si>
  <si>
    <t>Unit</t>
  </si>
  <si>
    <t>Calculation styles</t>
  </si>
  <si>
    <t>Line_Summary</t>
  </si>
  <si>
    <t>Line_Calc</t>
  </si>
  <si>
    <t>Line_SubTotal</t>
  </si>
  <si>
    <t>Line_ClosingBal</t>
  </si>
  <si>
    <t>Line_Total</t>
  </si>
  <si>
    <t>Value_Paste</t>
  </si>
  <si>
    <t>Styles for single page models only</t>
  </si>
  <si>
    <t>Input section header</t>
  </si>
  <si>
    <t>Calculation section header</t>
  </si>
  <si>
    <t>Output section header</t>
  </si>
  <si>
    <t>Flags and conditional formatting</t>
  </si>
  <si>
    <t>Flag activated</t>
  </si>
  <si>
    <t>Check activated</t>
  </si>
  <si>
    <t>The top row of any inputs sheet</t>
  </si>
  <si>
    <t>The top row of any calculation sheet</t>
  </si>
  <si>
    <t>The top row of any output sheet</t>
  </si>
  <si>
    <t>The 2nd row of all sheets</t>
  </si>
  <si>
    <t>The first header level (used for new sections of a model)</t>
  </si>
  <si>
    <t>2nd header level (for major headings)</t>
  </si>
  <si>
    <t>3rd header level</t>
  </si>
  <si>
    <t>4th header level</t>
  </si>
  <si>
    <t>Used for table headers</t>
  </si>
  <si>
    <t>Assumption cell</t>
  </si>
  <si>
    <t>Links to an input or calculation (in an area that is not in main calculation area)</t>
  </si>
  <si>
    <t xml:space="preserve">Link </t>
  </si>
  <si>
    <t>Used for inputs that shouldn't change (i.e. days in a year)</t>
  </si>
  <si>
    <t>Cells deemed important to outputs of the model (flow to summary sheet)</t>
  </si>
  <si>
    <t>Deliberately left blank cell (do not touch)</t>
  </si>
  <si>
    <t>Compliance, coding, macro, or review check</t>
  </si>
  <si>
    <t>Calculations that link to a cell on another sheet (either directly or via one link cell)</t>
  </si>
  <si>
    <t>Describes the calculations or section</t>
  </si>
  <si>
    <t>Units of the row</t>
  </si>
  <si>
    <t>Sums up the total of the calculations in a row</t>
  </si>
  <si>
    <t>Does a calculation on the row immediately above</t>
  </si>
  <si>
    <t>Sums up the rows immediately above</t>
  </si>
  <si>
    <t>Is the sum of the opening balance and movements in an account</t>
  </si>
  <si>
    <t>Is the total of a number of sub totals</t>
  </si>
  <si>
    <t>Is a hardcoded value from copying and pasting values in a macro</t>
  </si>
  <si>
    <t>Number formats</t>
  </si>
  <si>
    <t>Comma</t>
  </si>
  <si>
    <t>Used for values up to 100</t>
  </si>
  <si>
    <t>Comma [0]</t>
  </si>
  <si>
    <t>Used for values over 100</t>
  </si>
  <si>
    <t>Percent</t>
  </si>
  <si>
    <t>Used for all % values</t>
  </si>
  <si>
    <t>TrainInp</t>
  </si>
  <si>
    <t>Used for annual training models only with calculations on one page. Defines where inputs are located</t>
  </si>
  <si>
    <t>TrainCalc</t>
  </si>
  <si>
    <t>Used for annual training models only with calculations on one page. Defines where calculations are located</t>
  </si>
  <si>
    <t>TrainOut</t>
  </si>
  <si>
    <t>Used for annual training models only with calculations on one page. Defines where outputs are located</t>
  </si>
  <si>
    <t>This section includes example formats to copy and paste only. They are not styles that can be selected on their own</t>
  </si>
  <si>
    <t>Example color of a flag when value = 1 (i.e. is true)</t>
  </si>
  <si>
    <t>Flag activated (check)</t>
  </si>
  <si>
    <t>Example color of a flag when value = 1 (i.e. is true) for an error check (i.e. lock-up)</t>
  </si>
  <si>
    <t xml:space="preserve">This is the conditional formatting for when a check is failing (i.e. cell &lt;&gt; 0) </t>
  </si>
  <si>
    <t xml:space="preserve"> </t>
  </si>
  <si>
    <t>Year</t>
  </si>
  <si>
    <t>Assumptions and Inputs</t>
  </si>
  <si>
    <t>General Model Assumptions</t>
  </si>
  <si>
    <t>Value</t>
  </si>
  <si>
    <t>Sourcing</t>
  </si>
  <si>
    <t>MWh</t>
  </si>
  <si>
    <t>Electric Vehicles</t>
  </si>
  <si>
    <t>CO2e</t>
  </si>
  <si>
    <t>miles</t>
  </si>
  <si>
    <t>miles/ gallon</t>
  </si>
  <si>
    <t>Cold-Climate Heat Pumps</t>
  </si>
  <si>
    <t>MMBtu</t>
  </si>
  <si>
    <t>kWh</t>
  </si>
  <si>
    <t>Advanced Wood Heating</t>
  </si>
  <si>
    <t xml:space="preserve">     Fossil Fuel Boiler annual consumption</t>
  </si>
  <si>
    <t xml:space="preserve">     Fossil Fuel Furnace annual consumption</t>
  </si>
  <si>
    <t>kwh</t>
  </si>
  <si>
    <t xml:space="preserve">     Pellet stove electricity consumption</t>
  </si>
  <si>
    <t>Electric Buses</t>
  </si>
  <si>
    <t xml:space="preserve">     Diesel</t>
  </si>
  <si>
    <t>Transit Bus</t>
  </si>
  <si>
    <t xml:space="preserve">     Fuel Efficiency</t>
  </si>
  <si>
    <t>mpg</t>
  </si>
  <si>
    <t xml:space="preserve">     Usage</t>
  </si>
  <si>
    <t>miles/ year</t>
  </si>
  <si>
    <t xml:space="preserve">     Electric Efficiency</t>
  </si>
  <si>
    <t>kWh/ mile</t>
  </si>
  <si>
    <t>School Bus</t>
  </si>
  <si>
    <t>Heat Pump Water Heater</t>
  </si>
  <si>
    <t xml:space="preserve">     Annual Savings</t>
  </si>
  <si>
    <t>AEV</t>
  </si>
  <si>
    <t>ICE</t>
  </si>
  <si>
    <t>PHEV</t>
  </si>
  <si>
    <t xml:space="preserve">     MPG</t>
  </si>
  <si>
    <t xml:space="preserve">     Average Efficiency</t>
  </si>
  <si>
    <t>General Assumptions</t>
  </si>
  <si>
    <t xml:space="preserve">     Average VMT - Vermont</t>
  </si>
  <si>
    <t xml:space="preserve">     MPG - Sedan/ Wagon</t>
  </si>
  <si>
    <t xml:space="preserve">     MPG - Car/ SUV</t>
  </si>
  <si>
    <t xml:space="preserve">     MPG - Pickup</t>
  </si>
  <si>
    <t xml:space="preserve">     MPG - Average</t>
  </si>
  <si>
    <t>Emissions Factors</t>
  </si>
  <si>
    <t>Gasoline</t>
  </si>
  <si>
    <t>Diesel</t>
  </si>
  <si>
    <t>kg/ MMBtu</t>
  </si>
  <si>
    <t>Propane</t>
  </si>
  <si>
    <t>Kerosene</t>
  </si>
  <si>
    <t xml:space="preserve">Coal </t>
  </si>
  <si>
    <t>Natural Gas</t>
  </si>
  <si>
    <t>Notes</t>
  </si>
  <si>
    <t>Vtrans - Transportation Energy Profile, 2019</t>
  </si>
  <si>
    <t>kWh/ miles</t>
  </si>
  <si>
    <t xml:space="preserve">     MPG - Truck/ SUV</t>
  </si>
  <si>
    <t xml:space="preserve">     MPG - Minivan/ Van</t>
  </si>
  <si>
    <t>The 2019 EPA Automotive Trends Report: https://nepis.epa.gov/Exe/ZyPDF.cgi?Dockey=P100YVFS.pdf</t>
  </si>
  <si>
    <t>vehicles</t>
  </si>
  <si>
    <t xml:space="preserve">     Miles Driven on Electricity</t>
  </si>
  <si>
    <t xml:space="preserve">     Miles Drive on Electricity</t>
  </si>
  <si>
    <t>Fleet Size</t>
  </si>
  <si>
    <t xml:space="preserve">     Annual Change in MPG</t>
  </si>
  <si>
    <t>million gallons</t>
  </si>
  <si>
    <t xml:space="preserve">     Proportion Gasoline</t>
  </si>
  <si>
    <t xml:space="preserve">     Proportion Diesel</t>
  </si>
  <si>
    <t>Emissions in CO2e</t>
  </si>
  <si>
    <t>kg CO2e</t>
  </si>
  <si>
    <t>Consumption</t>
  </si>
  <si>
    <t>Total Emissions</t>
  </si>
  <si>
    <t xml:space="preserve">     Emissions - Gas</t>
  </si>
  <si>
    <t xml:space="preserve">     Emissions - Diesel</t>
  </si>
  <si>
    <t>Emissions - CO2e</t>
  </si>
  <si>
    <t xml:space="preserve">Electric Consumption </t>
  </si>
  <si>
    <t>Gas Consumption</t>
  </si>
  <si>
    <t xml:space="preserve">     Emissions - Electric</t>
  </si>
  <si>
    <t>Emissions Reduction</t>
  </si>
  <si>
    <t>Heating Oil (#2 fuel oil)</t>
  </si>
  <si>
    <t>Overall Results</t>
  </si>
  <si>
    <t>EV Proportion of Fleet</t>
  </si>
  <si>
    <t>2017 Tier III TRM Characterizations: https://publicservice.vermont.gov/sites/dps/files/documents/2017%20Tier%20III%20TRM%20Characterizations.pdf</t>
  </si>
  <si>
    <t>https://www.veic.org/Media/default/documents/resources/reports/veic-electric-school-bus-feasibility-study.pdf</t>
  </si>
  <si>
    <t>ACS: 2019 1 year data: House Heating Fuel</t>
  </si>
  <si>
    <t>Wood</t>
  </si>
  <si>
    <t xml:space="preserve">     Annual Usage</t>
  </si>
  <si>
    <t xml:space="preserve">     Annual Adoption Rate</t>
  </si>
  <si>
    <t>Buildings Counted</t>
  </si>
  <si>
    <t>Retrofitted Units</t>
  </si>
  <si>
    <t>count</t>
  </si>
  <si>
    <t>PSD 2019 Housing Retrofit Update</t>
  </si>
  <si>
    <t>Cold-Climate Heat Pumps (ASHP)</t>
  </si>
  <si>
    <t>EAN GHG Driver Workbook (via EVT)</t>
  </si>
  <si>
    <t>Ground Source Heat Pumps</t>
  </si>
  <si>
    <t>units</t>
  </si>
  <si>
    <t>NYSERDA Heat Pumps (Table 6.2)</t>
  </si>
  <si>
    <t>Consumption Savings</t>
  </si>
  <si>
    <t xml:space="preserve">kWh </t>
  </si>
  <si>
    <t>HPs Proportion of Heating Units</t>
  </si>
  <si>
    <t>Baseline - 2018</t>
  </si>
  <si>
    <t xml:space="preserve">     VMT</t>
  </si>
  <si>
    <t xml:space="preserve">     Fleet Size - AEV</t>
  </si>
  <si>
    <t xml:space="preserve">     Fleet Size - PHEV</t>
  </si>
  <si>
    <t xml:space="preserve">     Fleet Size - ICE</t>
  </si>
  <si>
    <t xml:space="preserve">     ICE - Average MPG</t>
  </si>
  <si>
    <t>Emissions - Gas</t>
  </si>
  <si>
    <t>Emissions - Diesel</t>
  </si>
  <si>
    <t>vehcles</t>
  </si>
  <si>
    <t>EV Split</t>
  </si>
  <si>
    <t xml:space="preserve">     AEV</t>
  </si>
  <si>
    <t xml:space="preserve">     PHEV</t>
  </si>
  <si>
    <t>Baseline Targets and Goals</t>
  </si>
  <si>
    <t>VT 2005 Overall Emissions</t>
  </si>
  <si>
    <t>MMT CO2e</t>
  </si>
  <si>
    <t>VT 2005 Emissions</t>
  </si>
  <si>
    <t>ANR 2019 data on 2016 GHG emissions</t>
  </si>
  <si>
    <t>Reductions by Sector</t>
  </si>
  <si>
    <t>Total</t>
  </si>
  <si>
    <t>Transportation Emissions Proportion</t>
  </si>
  <si>
    <t>Thermal Emissions Proportion</t>
  </si>
  <si>
    <t>Electricity Emissions Proportion</t>
  </si>
  <si>
    <t>Other Emissions Proportion</t>
  </si>
  <si>
    <t>EAN Calculation (2019 Transportation APR)</t>
  </si>
  <si>
    <t xml:space="preserve">     Electric Annual Efficiency Improvements</t>
  </si>
  <si>
    <t>VT Current (2018) Emissions</t>
  </si>
  <si>
    <t>Mmtons CO2e</t>
  </si>
  <si>
    <t>2025 Emissions Reduction Goal</t>
  </si>
  <si>
    <t xml:space="preserve">     2005 Transportation Emissions</t>
  </si>
  <si>
    <t>ANR GHG Emissions Inventory and Forecast</t>
  </si>
  <si>
    <t xml:space="preserve">     Total Light Fleet Vehicles</t>
  </si>
  <si>
    <t xml:space="preserve">     Total Vehicles Fleetwide</t>
  </si>
  <si>
    <t>Mtons CO2e</t>
  </si>
  <si>
    <t>gallons</t>
  </si>
  <si>
    <t>Mton CO2e</t>
  </si>
  <si>
    <t>MMtons CO2e</t>
  </si>
  <si>
    <t>kg/ gallon</t>
  </si>
  <si>
    <t>MMton CO2e</t>
  </si>
  <si>
    <t xml:space="preserve">     Annual Efficiency Changes</t>
  </si>
  <si>
    <t xml:space="preserve">VEIC Memo: "Electric Vehicle Forecasts for VELCO Long Range Plan 2020 Update" (Jun 2020) </t>
  </si>
  <si>
    <t>kwh/ miles</t>
  </si>
  <si>
    <t xml:space="preserve">     Before 2025</t>
  </si>
  <si>
    <t xml:space="preserve">     After 2025</t>
  </si>
  <si>
    <t xml:space="preserve">          Annual Change in Proportion on Electric</t>
  </si>
  <si>
    <t>Assuming 85% on electric by 2050</t>
  </si>
  <si>
    <t>Annual EV Fleet Increase</t>
  </si>
  <si>
    <t xml:space="preserve">         Before 2025</t>
  </si>
  <si>
    <t>Heat Pumps</t>
  </si>
  <si>
    <t>Weatherization</t>
  </si>
  <si>
    <t xml:space="preserve">     2018 Count</t>
  </si>
  <si>
    <t xml:space="preserve">     Current (2019) Count</t>
  </si>
  <si>
    <t xml:space="preserve">     2017 Count</t>
  </si>
  <si>
    <t>Emission Reductions - CO2e</t>
  </si>
  <si>
    <t>Emissions Reduction - CO2e</t>
  </si>
  <si>
    <t xml:space="preserve">Total Annual Reductions </t>
  </si>
  <si>
    <t>MT CO2</t>
  </si>
  <si>
    <t xml:space="preserve">     Cumulative 2018 Count</t>
  </si>
  <si>
    <t xml:space="preserve">     Per Unit Reduction</t>
  </si>
  <si>
    <t>Number of New Units</t>
  </si>
  <si>
    <t>Cumulative Units</t>
  </si>
  <si>
    <t>Cumulative Units Weatherized</t>
  </si>
  <si>
    <t>Annual New Units</t>
  </si>
  <si>
    <t xml:space="preserve">     Cumulative Count (2017)</t>
  </si>
  <si>
    <t>EVT Statewide HP Data (Spreadsheet)</t>
  </si>
  <si>
    <t xml:space="preserve">     2017 New Unit Count</t>
  </si>
  <si>
    <t xml:space="preserve">     2018 New Unit Count</t>
  </si>
  <si>
    <t>Hot Water Heat Pumps</t>
  </si>
  <si>
    <t>Emission Reductions</t>
  </si>
  <si>
    <t xml:space="preserve">Emissions </t>
  </si>
  <si>
    <t>2018 New Unit Count</t>
  </si>
  <si>
    <t>Annual Adoption Rate</t>
  </si>
  <si>
    <t xml:space="preserve">      Before 2025</t>
  </si>
  <si>
    <t>Per Unit Consumption Savings</t>
  </si>
  <si>
    <t>ANR GHG Inventory</t>
  </si>
  <si>
    <t>Reduction Targets</t>
  </si>
  <si>
    <t xml:space="preserve">     2025 Target</t>
  </si>
  <si>
    <t xml:space="preserve">     2030 Target</t>
  </si>
  <si>
    <t xml:space="preserve">     2050 Target</t>
  </si>
  <si>
    <t>GWSA Requirement</t>
  </si>
  <si>
    <t xml:space="preserve">Transportation </t>
  </si>
  <si>
    <t xml:space="preserve">Thermal </t>
  </si>
  <si>
    <t xml:space="preserve">Electric </t>
  </si>
  <si>
    <t>VT 1990 Emissions</t>
  </si>
  <si>
    <t>VT 1990 Overall Emissions</t>
  </si>
  <si>
    <t>2030 Reduction Goal</t>
  </si>
  <si>
    <t>2025 Reduction Goal</t>
  </si>
  <si>
    <t>Mmton CO2e</t>
  </si>
  <si>
    <t xml:space="preserve">Emissions Reduction </t>
  </si>
  <si>
    <t xml:space="preserve">Consumption Savings </t>
  </si>
  <si>
    <t>MT CO2e</t>
  </si>
  <si>
    <t>Annual Unit Increase</t>
  </si>
  <si>
    <t>Status Flag</t>
  </si>
  <si>
    <t>Annual Distance Traveled</t>
  </si>
  <si>
    <t xml:space="preserve">     Gas</t>
  </si>
  <si>
    <t>Electric School Bus</t>
  </si>
  <si>
    <t xml:space="preserve">     Total School Bus Fleet Size</t>
  </si>
  <si>
    <t>Proportion of Fleet</t>
  </si>
  <si>
    <t>Emission Reduction</t>
  </si>
  <si>
    <t>Mton Co2e</t>
  </si>
  <si>
    <t xml:space="preserve">     Annual Increase - After 2030</t>
  </si>
  <si>
    <t xml:space="preserve">     Annual Increase - Before 2030</t>
  </si>
  <si>
    <t xml:space="preserve">     Total Transit Bus Feet Size</t>
  </si>
  <si>
    <t>https://www.wamc.org/post/new-electric-buses-unveiled-burlington-vermont-s-transit-system</t>
  </si>
  <si>
    <t>Rail Transit</t>
  </si>
  <si>
    <t>Bike/ Walk</t>
  </si>
  <si>
    <t>Heavy Duty</t>
  </si>
  <si>
    <t>Carpool</t>
  </si>
  <si>
    <t>Biofuels</t>
  </si>
  <si>
    <t>Biodiesel</t>
  </si>
  <si>
    <t>Total Amount of Diesel Consumed</t>
  </si>
  <si>
    <t xml:space="preserve">     Biofuels Consumed</t>
  </si>
  <si>
    <t>Counterfactual Emissions</t>
  </si>
  <si>
    <t>Emissions</t>
  </si>
  <si>
    <t>Counterfactual Consumption</t>
  </si>
  <si>
    <t>Total Units</t>
  </si>
  <si>
    <t>2016 numbers</t>
  </si>
  <si>
    <t>AWH Baseline Report (2016)</t>
  </si>
  <si>
    <t>Pellet Stove - Residential</t>
  </si>
  <si>
    <t>Pellet / Woodchip Systems - Commercial</t>
  </si>
  <si>
    <t xml:space="preserve">     Units</t>
  </si>
  <si>
    <t>Advanced Wood Heat - Residential</t>
  </si>
  <si>
    <t xml:space="preserve">     Households Heating with Wood</t>
  </si>
  <si>
    <t>housholds</t>
  </si>
  <si>
    <t xml:space="preserve">     Annual Unit Consumption</t>
  </si>
  <si>
    <t>Proportion Replacing Propane</t>
  </si>
  <si>
    <t>Proportion Replacing Oil</t>
  </si>
  <si>
    <t>https://vermontfuel.com/heatpump/ewExternalFiles/Act%2056%20Tier%20III%20TAG%202016%20Annual%20Report.pdf</t>
  </si>
  <si>
    <t xml:space="preserve">     Annual Household Heat Load</t>
  </si>
  <si>
    <t>Advanced Wood Heat - Commercial</t>
  </si>
  <si>
    <t xml:space="preserve">     Annual Increase - Up to 2025</t>
  </si>
  <si>
    <t>tons</t>
  </si>
  <si>
    <t>MMBtu / ton</t>
  </si>
  <si>
    <t xml:space="preserve">     Pellet - ton to MMBtu conversion</t>
  </si>
  <si>
    <t>Renewable Natural Gas</t>
  </si>
  <si>
    <t>2018 Natural Gas Consumption</t>
  </si>
  <si>
    <t>EIA</t>
  </si>
  <si>
    <t>Milestone Goals</t>
  </si>
  <si>
    <t xml:space="preserve">     Proportion RNG - 2025</t>
  </si>
  <si>
    <t xml:space="preserve">     Proportion RNG - 2030</t>
  </si>
  <si>
    <t xml:space="preserve">     Proportion RNG - 2050</t>
  </si>
  <si>
    <t>RNG</t>
  </si>
  <si>
    <t>Proportion RNG</t>
  </si>
  <si>
    <t>2018 RNG Consumption</t>
  </si>
  <si>
    <t xml:space="preserve">     Van</t>
  </si>
  <si>
    <t xml:space="preserve">     Car</t>
  </si>
  <si>
    <t xml:space="preserve">     Van (6 seats)</t>
  </si>
  <si>
    <t xml:space="preserve">     Car (3 seats)</t>
  </si>
  <si>
    <t>Carpool Proportion</t>
  </si>
  <si>
    <t>Vtrans- Transportation Energy Profile, 2019</t>
  </si>
  <si>
    <t>2017 figure</t>
  </si>
  <si>
    <t>Walk Proportion</t>
  </si>
  <si>
    <t>Bike Proportion</t>
  </si>
  <si>
    <t>SOV Proportion</t>
  </si>
  <si>
    <t>Commute Options</t>
  </si>
  <si>
    <t>Annual VMT per Carpool Vehicle</t>
  </si>
  <si>
    <t xml:space="preserve">     Carpool - 3 seat</t>
  </si>
  <si>
    <t xml:space="preserve">     Vanpool - 6 seat</t>
  </si>
  <si>
    <t>Occupancy</t>
  </si>
  <si>
    <t>seats</t>
  </si>
  <si>
    <t>Annual Changes</t>
  </si>
  <si>
    <t>Total Commuters</t>
  </si>
  <si>
    <t>ACS</t>
  </si>
  <si>
    <t>https://www.livestories.com/statistics/vermont/transportation-commute</t>
  </si>
  <si>
    <t xml:space="preserve">     Proportion Car </t>
  </si>
  <si>
    <t>Based on proportion of registered cars vs vans on Go! VT</t>
  </si>
  <si>
    <t>Proportion of Commuters</t>
  </si>
  <si>
    <t>Telecommute</t>
  </si>
  <si>
    <t>HEV</t>
  </si>
  <si>
    <t xml:space="preserve">     Registered Vehicles Statewide - 2018</t>
  </si>
  <si>
    <t xml:space="preserve">     Annual Change in Fleet Size</t>
  </si>
  <si>
    <t>Mton co2e</t>
  </si>
  <si>
    <t>Number of Commuters</t>
  </si>
  <si>
    <t>people</t>
  </si>
  <si>
    <t>Annual Miles Walked/Biked</t>
  </si>
  <si>
    <t xml:space="preserve">     Bike/ Walk - until 2030</t>
  </si>
  <si>
    <t xml:space="preserve">     Bike/ Walk - after 2030</t>
  </si>
  <si>
    <t>Counterfactual Annual Distance</t>
  </si>
  <si>
    <t>Commuters that Teleworked</t>
  </si>
  <si>
    <t>ACS (2018)</t>
  </si>
  <si>
    <t>https://www.stvt.org/blog/2020/4/17/covid-19-and-the-rise-of-remote-work</t>
  </si>
  <si>
    <t>Trips Taken</t>
  </si>
  <si>
    <t>trips</t>
  </si>
  <si>
    <t>Annual Distance</t>
  </si>
  <si>
    <t>CF - Consumption</t>
  </si>
  <si>
    <t>CF - Emissions</t>
  </si>
  <si>
    <t>Public Transport Proportion</t>
  </si>
  <si>
    <t>Distance Traveled</t>
  </si>
  <si>
    <t>Public Transportation</t>
  </si>
  <si>
    <t>https://vtrans.vermont.gov/sites/aot/files/publictransit/documents/FY%2018%20Public%20Transit%20Route%20Performance%20Report%20-Final%20Report%202-20-19.pdf</t>
  </si>
  <si>
    <t xml:space="preserve">     Public Bus</t>
  </si>
  <si>
    <t>40+ is cited for the "urban" routes. But need to parse this out more because of large proportion of urban routes</t>
  </si>
  <si>
    <t>Rail Ridership</t>
  </si>
  <si>
    <t>Amtrak Fact Sheet - State of VT (2018)</t>
  </si>
  <si>
    <t>https://www.amtrak.com/content/dam/projects/dotcom/english/public/documents/corporate/statefactsheets/VERMONT18.pdf</t>
  </si>
  <si>
    <t xml:space="preserve">     Miles per Ride</t>
  </si>
  <si>
    <t>Amtrak's Contributions to VT (2016)</t>
  </si>
  <si>
    <t>kg CO2e/ mile</t>
  </si>
  <si>
    <t xml:space="preserve">     Emissions</t>
  </si>
  <si>
    <t>EIA GHG Emissions Factor Spreadsheet (Table 10)</t>
  </si>
  <si>
    <t xml:space="preserve">     Rail Ridership - Through 2030</t>
  </si>
  <si>
    <t xml:space="preserve">     Rail Ridership - After 2030</t>
  </si>
  <si>
    <t xml:space="preserve">     Public Transport Ridership - 2030</t>
  </si>
  <si>
    <t xml:space="preserve">     Public Transport Ridership - after 2030</t>
  </si>
  <si>
    <t>Transportation EnergyProfile, 2019</t>
  </si>
  <si>
    <t xml:space="preserve">     Efficiency Increase - Annual</t>
  </si>
  <si>
    <t>Amtrak goal of 1% emission reduction (2019 actual was 4%)</t>
  </si>
  <si>
    <t>https://www.amtrak.com/content/dam/projects/dotcom/english/public/documents/environmental1/Amtrak-Sustainability-Report-FY19.pdf</t>
  </si>
  <si>
    <t xml:space="preserve">          Annual MPG Change</t>
  </si>
  <si>
    <t>HEV Efficiency</t>
  </si>
  <si>
    <t>CF - Annual Distance Traveled</t>
  </si>
  <si>
    <t>CF - Annual Consumption</t>
  </si>
  <si>
    <t xml:space="preserve">CF - Consumption </t>
  </si>
  <si>
    <t>kwh/mile</t>
  </si>
  <si>
    <t xml:space="preserve">CF - Annual Distance Traveled </t>
  </si>
  <si>
    <t>Vehicles</t>
  </si>
  <si>
    <t>Auto Alliance (2018)</t>
  </si>
  <si>
    <t xml:space="preserve">     Fleet Size - 2018</t>
  </si>
  <si>
    <t>Tesla "less than 2 kwh/ mile"</t>
  </si>
  <si>
    <t>https://www.tesla.com/semi</t>
  </si>
  <si>
    <t xml:space="preserve">    Annual Change in Electric Efficiency</t>
  </si>
  <si>
    <t>Goal Seek to get 10% by 2050</t>
  </si>
  <si>
    <t xml:space="preserve">     Annual Distance</t>
  </si>
  <si>
    <t>Total Emission Reductions</t>
  </si>
  <si>
    <t xml:space="preserve">     AEV Emission Reductions</t>
  </si>
  <si>
    <t xml:space="preserve">     PHEV Emission Reductions</t>
  </si>
  <si>
    <t>Modeling Results</t>
  </si>
  <si>
    <t xml:space="preserve">    AEV</t>
  </si>
  <si>
    <t xml:space="preserve">    PHEV</t>
  </si>
  <si>
    <t>Bus Electrification</t>
  </si>
  <si>
    <t xml:space="preserve">     School Bus Emission Reductions</t>
  </si>
  <si>
    <t xml:space="preserve">     Transit Bus Emission Reductions</t>
  </si>
  <si>
    <t xml:space="preserve">     School Bus</t>
  </si>
  <si>
    <t xml:space="preserve">     Transit Bus</t>
  </si>
  <si>
    <t>Electrification Pathways</t>
  </si>
  <si>
    <t>Heavy Duty Electrification</t>
  </si>
  <si>
    <t xml:space="preserve">Carpool </t>
  </si>
  <si>
    <t xml:space="preserve">    Car (3 seats)</t>
  </si>
  <si>
    <t xml:space="preserve">    Van (6 seats)</t>
  </si>
  <si>
    <t xml:space="preserve">Public Transportation </t>
  </si>
  <si>
    <t>People</t>
  </si>
  <si>
    <t>Ridership</t>
  </si>
  <si>
    <t>Bike/ Walk Commutes</t>
  </si>
  <si>
    <t>Underlying Calulations and Assumptions</t>
  </si>
  <si>
    <t>Electric Emissions Factor</t>
  </si>
  <si>
    <t>School Bus Efficiency</t>
  </si>
  <si>
    <t>Public Transportation Efficiency</t>
  </si>
  <si>
    <t>kg CO2e/mile</t>
  </si>
  <si>
    <t>Rail Emissions Rate</t>
  </si>
  <si>
    <t>Efficiency Calculations</t>
  </si>
  <si>
    <t>Leigh used 1/4 EV by 2050; rest are biofuels</t>
  </si>
  <si>
    <t>Rail Transit (Passenger)</t>
  </si>
  <si>
    <t xml:space="preserve">     Gas Efficiency</t>
  </si>
  <si>
    <t xml:space="preserve">     Miles on Electric</t>
  </si>
  <si>
    <t>Underlying Calculations and Assumptions</t>
  </si>
  <si>
    <t>Cumultive Units</t>
  </si>
  <si>
    <t>Residential Systems</t>
  </si>
  <si>
    <t>Commercial Systems</t>
  </si>
  <si>
    <t>AEV Efficiency</t>
  </si>
  <si>
    <t>Energy equivalence without adjustment for conversion efficiency</t>
  </si>
  <si>
    <t>MWh to MMBtu Conversion</t>
  </si>
  <si>
    <t>Electricity - VT 2018</t>
  </si>
  <si>
    <t>kg/ MWh</t>
  </si>
  <si>
    <t xml:space="preserve">     ISO-NE </t>
  </si>
  <si>
    <t>ISO-NE Air Emissions Report (Apr 2019)</t>
  </si>
  <si>
    <t>kg / MWh</t>
  </si>
  <si>
    <t>Annual Emissions</t>
  </si>
  <si>
    <t>Gas only mode, assumed avg of VT PHEV fleet</t>
  </si>
  <si>
    <t>LVF - Biofuel</t>
  </si>
  <si>
    <t>Miles</t>
  </si>
  <si>
    <t>Gallons</t>
  </si>
  <si>
    <r>
      <t xml:space="preserve">     </t>
    </r>
    <r>
      <rPr>
        <i/>
        <sz val="12"/>
        <color theme="1"/>
        <rFont val="Calibri"/>
        <family val="2"/>
        <scheme val="minor"/>
      </rPr>
      <t>Diesel</t>
    </r>
  </si>
  <si>
    <t>Proportion Biofuel to Diesel</t>
  </si>
  <si>
    <t>HDF - Biofuel</t>
  </si>
  <si>
    <t>MMT CO23</t>
  </si>
  <si>
    <t>Electric</t>
  </si>
  <si>
    <t>Calculations</t>
  </si>
  <si>
    <t>Annual Rate of Change - Energy</t>
  </si>
  <si>
    <t>https://publicservice.vermont.gov/sites/dps/files/documents/2017%20Evaluation%20of%20Cold%20Climate%20Heat%20Pumps%20in%20Vermont.pdf</t>
  </si>
  <si>
    <t>Fuel Type Breakdown</t>
  </si>
  <si>
    <t xml:space="preserve">     Electric</t>
  </si>
  <si>
    <t xml:space="preserve">     Fuel Oil</t>
  </si>
  <si>
    <t xml:space="preserve">     Propane</t>
  </si>
  <si>
    <t xml:space="preserve">     Wood</t>
  </si>
  <si>
    <t>Table 9</t>
  </si>
  <si>
    <t xml:space="preserve">     Average Site Load</t>
  </si>
  <si>
    <t>kg co2e/ mmbtu</t>
  </si>
  <si>
    <t>Electric Emissions</t>
  </si>
  <si>
    <t>Single Zone</t>
  </si>
  <si>
    <t xml:space="preserve">     Electric Emissions</t>
  </si>
  <si>
    <t xml:space="preserve">     Other Emissions</t>
  </si>
  <si>
    <t xml:space="preserve">     CF - Emissions</t>
  </si>
  <si>
    <t>Multi Zone</t>
  </si>
  <si>
    <t>Pellet Boilers and Furnaces</t>
  </si>
  <si>
    <t>#2 Fuel Oil - Furnaces</t>
  </si>
  <si>
    <t>Propane - Furnace</t>
  </si>
  <si>
    <t>Electricity - HPs</t>
  </si>
  <si>
    <t>End Use Efficiency Factors</t>
  </si>
  <si>
    <t>Natural Gas - Furnace</t>
  </si>
  <si>
    <t>CF - Heat Pump Emissions</t>
  </si>
  <si>
    <t>CF - Advanced Wood Emissions</t>
  </si>
  <si>
    <t>Annual Change - After 2030</t>
  </si>
  <si>
    <t>Annual Change - Before 2030</t>
  </si>
  <si>
    <t xml:space="preserve">     Annual Increase - First Year</t>
  </si>
  <si>
    <t xml:space="preserve">          Inrease Rate - Up to 2025</t>
  </si>
  <si>
    <t xml:space="preserve">          Increase Rate - 2025 to 2030</t>
  </si>
  <si>
    <t xml:space="preserve">          Increase Rate - 2030 to 2050</t>
  </si>
  <si>
    <t xml:space="preserve">      2030 to 2050</t>
  </si>
  <si>
    <t xml:space="preserve">      2025 to 2030</t>
  </si>
  <si>
    <t xml:space="preserve">     Annual Adoption Rate - After 2030</t>
  </si>
  <si>
    <t xml:space="preserve">         After 2030</t>
  </si>
  <si>
    <t>Goal to get 2030 target (2% of commuters)</t>
  </si>
  <si>
    <t>Transportation</t>
  </si>
  <si>
    <t>Thermal</t>
  </si>
  <si>
    <t xml:space="preserve">         2025 to 2030</t>
  </si>
  <si>
    <t>Wood and Biofuels</t>
  </si>
  <si>
    <t xml:space="preserve">     Cumulative Count (2018)</t>
  </si>
  <si>
    <t>MT co2e/mwh</t>
  </si>
  <si>
    <t xml:space="preserve">     Electric Consumption - Single Zone</t>
  </si>
  <si>
    <t xml:space="preserve">     Electric Consumption - Multi Zone</t>
  </si>
  <si>
    <t>MT co2e/ mmbtu</t>
  </si>
  <si>
    <t>LVF - Biofuels</t>
  </si>
  <si>
    <t>HDF- Biofuels</t>
  </si>
  <si>
    <t>Low Carbon Fules and Efficiency Pathways</t>
  </si>
  <si>
    <t>Hybrids</t>
  </si>
  <si>
    <t>Electric Use</t>
  </si>
  <si>
    <t>Row Labels</t>
  </si>
  <si>
    <t>Grand Total</t>
  </si>
  <si>
    <t>Column Labels</t>
  </si>
  <si>
    <t>Sector</t>
  </si>
  <si>
    <t>Dashboard of Results</t>
  </si>
  <si>
    <t>Technology</t>
  </si>
  <si>
    <t>EV</t>
  </si>
  <si>
    <t>Reductions</t>
  </si>
  <si>
    <t>Count</t>
  </si>
  <si>
    <t>Electric Bus</t>
  </si>
  <si>
    <t>Electric HDF</t>
  </si>
  <si>
    <t>LVF Biofuel</t>
  </si>
  <si>
    <t>HDF Biofuel</t>
  </si>
  <si>
    <t>Sum of Reductions</t>
  </si>
  <si>
    <t>Goal</t>
  </si>
  <si>
    <t>Cold Climate Heat Pumps</t>
  </si>
  <si>
    <t>Pathway</t>
  </si>
  <si>
    <t>Electrification</t>
  </si>
  <si>
    <t>Efficiency and Low Carbon Fuels</t>
  </si>
  <si>
    <t>Goals</t>
  </si>
  <si>
    <t>Advanced Wood Heat - Res</t>
  </si>
  <si>
    <t>Advanced Wood Heat - Com</t>
  </si>
  <si>
    <t>Renewables</t>
  </si>
  <si>
    <t>Electric Total</t>
  </si>
  <si>
    <t>Thermal Total</t>
  </si>
  <si>
    <t>Transportation Total</t>
  </si>
  <si>
    <t>Sum of Count2</t>
  </si>
  <si>
    <t>2030 Proportion of Reductions</t>
  </si>
  <si>
    <t>2025 Proportion of Reductions</t>
  </si>
  <si>
    <t>2025 Percent Increase</t>
  </si>
  <si>
    <t>2030 Percent Increase</t>
  </si>
  <si>
    <t>2025 Unit Count</t>
  </si>
  <si>
    <t>2030 Unit Count</t>
  </si>
  <si>
    <t>Breakdown of Reductions by Pathway</t>
  </si>
  <si>
    <t>Transportation Pathways</t>
  </si>
  <si>
    <t>Thermal Pathways</t>
  </si>
  <si>
    <t>Pathways Deep Dive</t>
  </si>
  <si>
    <t>Vtrans - Transportation Energy Profile, 2020</t>
  </si>
  <si>
    <t>Adder to Rebate Units Reported</t>
  </si>
  <si>
    <t xml:space="preserve">     Annual Heating Load - Single Zone</t>
  </si>
  <si>
    <t xml:space="preserve">     Annual Heating Load - Multi Zone</t>
  </si>
  <si>
    <t>Tier III TAG Planning Tool, 2019</t>
  </si>
  <si>
    <t xml:space="preserve">     Annual Heating Load</t>
  </si>
  <si>
    <t>Bike / Walk</t>
  </si>
  <si>
    <t>ICE Efficiency - VT Fleet Avg</t>
  </si>
  <si>
    <t>2019 VT Residential Fuel Assessment</t>
  </si>
  <si>
    <t>Number of homes heated with oil</t>
  </si>
  <si>
    <t>homes</t>
  </si>
  <si>
    <t>Proportion of homes using  oil - 2018</t>
  </si>
  <si>
    <t>Proportion of homes using biodiesel - 2018</t>
  </si>
  <si>
    <t>Biofuel Oil</t>
  </si>
  <si>
    <t>Homes using RNG</t>
  </si>
  <si>
    <t>10% RNG by 2025</t>
  </si>
  <si>
    <t>Woods and Biofuels</t>
  </si>
  <si>
    <t>The Thermal Woods and Biofuels Pathway includes options to use Advanced Wood Heat, Biofuels, and Renewable Natural Gas. Advanced wood heat has been studied for both residential and commercial applications.</t>
  </si>
  <si>
    <t>TAG III, 2019</t>
  </si>
  <si>
    <t xml:space="preserve">    Registered Vehicles Statewide - 2019</t>
  </si>
  <si>
    <t xml:space="preserve">     Registered Vehicles Statewide - 2019</t>
  </si>
  <si>
    <t>5.2% of LVF is Diesel</t>
  </si>
  <si>
    <t>Calculated with goal seek to get to 10% by 2030</t>
  </si>
  <si>
    <t>Calculated with goal seek to get to 90% by 2050</t>
  </si>
  <si>
    <t>Calculated with Goal seek to get 10% by 2030</t>
  </si>
  <si>
    <t>Calculated with Goal Seek to get 90% by 2050</t>
  </si>
  <si>
    <t>Proportion of LVF - Diesel</t>
  </si>
  <si>
    <t>Biofuel Proportion of Diesel - 2018</t>
  </si>
  <si>
    <t>Originally planned to model to meet the goal of 400k annual rides by 2030 (as set out in 2019 Transportation Energy Profile), but thought that might be too aggressive</t>
  </si>
  <si>
    <t>Annual Heating Load</t>
  </si>
  <si>
    <t>Page 52</t>
  </si>
  <si>
    <t>Based on model year avg from fueleconomy.gov</t>
  </si>
  <si>
    <t>Tag III, 2019</t>
  </si>
  <si>
    <t>I have also included commercial buildings</t>
  </si>
  <si>
    <t>Estimate from Efficiency VT</t>
  </si>
  <si>
    <t>Proportion of Emission Reductions</t>
  </si>
  <si>
    <t xml:space="preserve">Electric Bus </t>
  </si>
  <si>
    <t xml:space="preserve">Electric HDF </t>
  </si>
  <si>
    <t xml:space="preserve">EVs </t>
  </si>
  <si>
    <t xml:space="preserve">HDF Biofuel </t>
  </si>
  <si>
    <t xml:space="preserve">LVF Biofuel </t>
  </si>
  <si>
    <t xml:space="preserve">Hybrids </t>
  </si>
  <si>
    <t xml:space="preserve">     Single Zone - Load Displaced</t>
  </si>
  <si>
    <t xml:space="preserve">     Multi Zone - Load Displaced</t>
  </si>
  <si>
    <t xml:space="preserve">     Statewide Units - 2017</t>
  </si>
  <si>
    <t>BERC AWH Analysis Spreadsheet</t>
  </si>
  <si>
    <t xml:space="preserve">     Annual Increase - 2025 to 2030</t>
  </si>
  <si>
    <t>ANR + EAN Calculation</t>
  </si>
  <si>
    <t>Electricity Emissions</t>
  </si>
  <si>
    <t>kg CO2e/ GWh</t>
  </si>
  <si>
    <t>Energy</t>
  </si>
  <si>
    <t>GWh</t>
  </si>
  <si>
    <t>Peak Capacity</t>
  </si>
  <si>
    <t>MW</t>
  </si>
  <si>
    <t>Zero Carbon Capacity Needed</t>
  </si>
  <si>
    <t>kg CO2e/ MWh</t>
  </si>
  <si>
    <t>Introduction</t>
  </si>
  <si>
    <t>2018-2019 Vermont Fuel Assessment</t>
  </si>
  <si>
    <t>VT PUC: 2019 Annual Report on VT's Progress Toward Building Energy Fitness Goals</t>
  </si>
  <si>
    <t>Energy Proportion of  Emissions</t>
  </si>
  <si>
    <t>2025 Energy Target</t>
  </si>
  <si>
    <t>2030 Energy Target</t>
  </si>
  <si>
    <t>2050 Energy Target</t>
  </si>
  <si>
    <t>Current (2018) Energy Emissions</t>
  </si>
  <si>
    <t>Energy Reductions needed by 2025</t>
  </si>
  <si>
    <t>Energy Reductions needed by 2030</t>
  </si>
  <si>
    <t>Energy Reductions needed by 2050</t>
  </si>
  <si>
    <t>Based on Collin Smythe's 2013 workbook</t>
  </si>
  <si>
    <t>Overall</t>
  </si>
  <si>
    <t>Assumption from data to extrapolate 2040 to 2050</t>
  </si>
  <si>
    <t>Energy Projections</t>
  </si>
  <si>
    <t>Capacity Projections</t>
  </si>
  <si>
    <t xml:space="preserve">Averaged mileage from two buses </t>
  </si>
  <si>
    <t>VW RFP</t>
  </si>
  <si>
    <t>Tier III TAG Planning Tool, 2020</t>
  </si>
  <si>
    <t>Tier III TAG Planning Tool, 2021</t>
  </si>
  <si>
    <t>ZEV MOU</t>
  </si>
  <si>
    <t>These are the goals outlined there</t>
  </si>
  <si>
    <t xml:space="preserve">    Proportion of new sales by 2030</t>
  </si>
  <si>
    <t xml:space="preserve">     Proprtion of new sales by 2050</t>
  </si>
  <si>
    <t xml:space="preserve">     PHEV - Before 2025</t>
  </si>
  <si>
    <t>kg CO2/ possenger mile</t>
  </si>
  <si>
    <t/>
  </si>
  <si>
    <t>Chittenden County Transportation Authority</t>
  </si>
  <si>
    <t>kg CO2/ mile</t>
  </si>
  <si>
    <t xml:space="preserve">All unit counts shown are cumulative </t>
  </si>
  <si>
    <t>UVM TRC 2010 Report</t>
  </si>
  <si>
    <t>Weighted average by county to come up with statewide commute VMT (EAN calculation)</t>
  </si>
  <si>
    <t xml:space="preserve">     Single Zone Units</t>
  </si>
  <si>
    <t xml:space="preserve">     Annual Fleet Increase</t>
  </si>
  <si>
    <t>New annual sales</t>
  </si>
  <si>
    <t>Total HD Fleet</t>
  </si>
  <si>
    <t xml:space="preserve">     New Electric HDF</t>
  </si>
  <si>
    <t xml:space="preserve">     Proportion new sales ZEV - before 2030</t>
  </si>
  <si>
    <t xml:space="preserve">     Proportion new sales ZEV - after 2030</t>
  </si>
  <si>
    <t>Cumulative Electric Fleet</t>
  </si>
  <si>
    <t xml:space="preserve">     Single Zone </t>
  </si>
  <si>
    <t xml:space="preserve">     Multi Zone </t>
  </si>
  <si>
    <t>ANR</t>
  </si>
  <si>
    <t>Emission Reduction for every 1% of RNG</t>
  </si>
  <si>
    <t>EAN Calculation</t>
  </si>
  <si>
    <t>VELCO 2021 Vermont Long Range Transmission Plan (Draft, January 2021)</t>
  </si>
  <si>
    <t>Bus Emissions Rate - Urban</t>
  </si>
  <si>
    <t>Bus Emissions Rate - Rural</t>
  </si>
  <si>
    <t>Annual Efficiency Improvements</t>
  </si>
  <si>
    <t>Urban Commute Ridership</t>
  </si>
  <si>
    <t>Rural Commuter Ridership</t>
  </si>
  <si>
    <t>Vtrans: FY20 Public Transit Route Performance Report</t>
  </si>
  <si>
    <t>18k BTU/ hour, with controls, in a weatherized building</t>
  </si>
  <si>
    <t>36k BTU/ hour, with controls, in a weatherized building</t>
  </si>
  <si>
    <t>General assumptions by EAN</t>
  </si>
  <si>
    <t>Should review in future iterations</t>
  </si>
  <si>
    <t xml:space="preserve">     Multi Zone Units</t>
  </si>
  <si>
    <t>Baseline Unit Count (2018)</t>
  </si>
  <si>
    <t xml:space="preserve">    PHEV - 2025 to 2030</t>
  </si>
  <si>
    <t xml:space="preserve">     PHEV - After 2030</t>
  </si>
  <si>
    <t xml:space="preserve">     AEV - Before 2025</t>
  </si>
  <si>
    <t xml:space="preserve">     AEV - After 2030</t>
  </si>
  <si>
    <t xml:space="preserve">     AEV - 2025 - 2030</t>
  </si>
  <si>
    <t xml:space="preserve">     Carpool - After 2030</t>
  </si>
  <si>
    <t xml:space="preserve">     Annual VMT Change</t>
  </si>
  <si>
    <t>Annual VMT</t>
  </si>
  <si>
    <t xml:space="preserve">     Annual Change - After 2030</t>
  </si>
  <si>
    <t xml:space="preserve">     Annual Change - Before 2030</t>
  </si>
  <si>
    <t>30% of new sales EV by 2030</t>
  </si>
  <si>
    <t>100% of new sales EV by 2050</t>
  </si>
  <si>
    <t xml:space="preserve">     ICE Efficiency</t>
  </si>
  <si>
    <t>Measure</t>
  </si>
  <si>
    <t>Date</t>
  </si>
  <si>
    <t>HDF Electrification</t>
  </si>
  <si>
    <t xml:space="preserve">Proportion of Fleet </t>
  </si>
  <si>
    <t xml:space="preserve">     New Sales - EV</t>
  </si>
  <si>
    <t>Took electrification into account for HDF diesel/ biodiesel use</t>
  </si>
  <si>
    <t>Impact</t>
  </si>
  <si>
    <t>no change 2025; reduce 2030 by .01 mmt co2e</t>
  </si>
  <si>
    <t>Included use of biofuels for counterfactual scenario</t>
  </si>
  <si>
    <t>slight impact on 2025; reduce 2030 by .01; basically makes 2050 impact 0</t>
  </si>
  <si>
    <t>LVF Diesel Consumption</t>
  </si>
  <si>
    <t xml:space="preserve">66.3 m gallons diesel sold in state in 2018 </t>
  </si>
  <si>
    <t>Include gasoline consumption in HDF</t>
  </si>
  <si>
    <r>
      <t xml:space="preserve">     </t>
    </r>
    <r>
      <rPr>
        <i/>
        <sz val="12"/>
        <color theme="1"/>
        <rFont val="Calibri"/>
        <family val="2"/>
        <scheme val="minor"/>
      </rPr>
      <t>Gasoline</t>
    </r>
  </si>
  <si>
    <t>Reduce 2025 by 0.08; Reduce 2030 by 0.16</t>
  </si>
  <si>
    <t>slight impact on 2025; increase 2030 by .01; increase 2050 by .14</t>
  </si>
  <si>
    <t>Transportaiton</t>
  </si>
  <si>
    <t>Update transit bus efficiency from 1.4 kwh/hr to 1.9</t>
  </si>
  <si>
    <t>Inperceptible change</t>
  </si>
  <si>
    <t xml:space="preserve">    Carpool - Before 2025</t>
  </si>
  <si>
    <t xml:space="preserve">     Carpool - 2025 to 2030</t>
  </si>
  <si>
    <t>Flat at 10% of commuters (pandemic impact)</t>
  </si>
  <si>
    <t>Weatherization Ramp-Down Impacts</t>
  </si>
  <si>
    <t>increase 2025 .02; same with 2030</t>
  </si>
  <si>
    <t>Modify weatherization impact using Leigh's numbers</t>
  </si>
  <si>
    <t>AWH - Residential</t>
  </si>
  <si>
    <t>Decline unit count (original 50k by 2025; 85k by 2030; 110k 2050)</t>
  </si>
  <si>
    <t>2025 .08 decrease; 2030 .15 decrease</t>
  </si>
  <si>
    <t>Ethanol Proportion of Gas - 2018</t>
  </si>
  <si>
    <t xml:space="preserve">     Annual Ethanol Increase - 2025 to 2030</t>
  </si>
  <si>
    <t>Ethanol</t>
  </si>
  <si>
    <r>
      <t xml:space="preserve">     </t>
    </r>
    <r>
      <rPr>
        <i/>
        <sz val="12"/>
        <color theme="1"/>
        <rFont val="Calibri"/>
        <family val="2"/>
        <scheme val="minor"/>
      </rPr>
      <t>Biodiesel</t>
    </r>
  </si>
  <si>
    <r>
      <t xml:space="preserve">     </t>
    </r>
    <r>
      <rPr>
        <i/>
        <sz val="12"/>
        <color theme="1"/>
        <rFont val="Calibri"/>
        <family val="2"/>
        <scheme val="minor"/>
      </rPr>
      <t>Biogas</t>
    </r>
  </si>
  <si>
    <t>Proportion Ethanol/ Biogas to Gasoline</t>
  </si>
  <si>
    <t xml:space="preserve">     Biodiesel</t>
  </si>
  <si>
    <t>Include ethanol in LVF - plus ethanol ramp rate</t>
  </si>
  <si>
    <t>2025 .05 increase; 2030 .1 increase</t>
  </si>
  <si>
    <t>Include ethanol in HDF - plus ethanol ramp rate</t>
  </si>
  <si>
    <t>2025 .02 increase; 2030 .02 increase</t>
  </si>
  <si>
    <t>No noticeable shift</t>
  </si>
  <si>
    <t>Include biogas in gas consumption figures</t>
  </si>
  <si>
    <t>2025 .02 increase; 2030 .04 increase</t>
  </si>
  <si>
    <t>Update RNG GHG reduction assumption</t>
  </si>
  <si>
    <t xml:space="preserve">ICE Efficiency </t>
  </si>
  <si>
    <t>ICE Efficiency</t>
  </si>
  <si>
    <t>Include pathway to show impact of increasing ICE efficiency over time</t>
  </si>
  <si>
    <t>2025 0.14 increase; 2030 .12 increase</t>
  </si>
  <si>
    <t>Heavy Duty Efficiency Increases</t>
  </si>
  <si>
    <t>Mmton co2e</t>
  </si>
  <si>
    <t>HDF Efficiency</t>
  </si>
  <si>
    <t>MMT Co2e</t>
  </si>
  <si>
    <t>2025 0.26 increase; 2030 0.37 increase</t>
  </si>
  <si>
    <t>Include pathway to show impact of increasing HDF efficiency over time</t>
  </si>
  <si>
    <t>2025 .02 decrease; 2030 .1 decrease</t>
  </si>
  <si>
    <t>Update LVF Biofuel use formula</t>
  </si>
  <si>
    <t>Proportion of Fleet ICE</t>
  </si>
  <si>
    <t xml:space="preserve">     Load Displaced</t>
  </si>
  <si>
    <t>Tier III TAG Planning Tool, 2022</t>
  </si>
  <si>
    <t>2025 .08 decrease; 2030 .11 decrease</t>
  </si>
  <si>
    <t>Include load displacement for AWH</t>
  </si>
  <si>
    <t>The Transportation Electrification Pathway includes all identified technology options to switch from an ICE vehicle to an EV. This includes AEVs, PHEVs, Electric Buses, Electric Heavy Duty Fleet (HDF)</t>
  </si>
  <si>
    <t>The Efficiency and Low Carbon Fuels Transportation Pathway relates to the use of biofuels in Vermont's fleet. It also includes High Efficiency Vehicles (HEVs) and increasing efficiency in the general ICE fleet.</t>
  </si>
  <si>
    <t xml:space="preserve">The Thermal Electrification Pathway includes electric technologies types that are able to replace less efficient heating options. This includes cold climate heat pumps, ground source heat pumps, and hot water heat pumps. </t>
  </si>
  <si>
    <t>The Thermal Weatherization Pathway represents the buildings that have undergone comprehensive weatherization. The GHG reduction impact from weatherization declines over time as the mix of fuels becomes less carbon intensive.</t>
  </si>
  <si>
    <t>VGS</t>
  </si>
  <si>
    <t>For Calendar Year 2018 our RNG was: 2,555 mcf</t>
  </si>
  <si>
    <t>Update RNG Consumption assumptions</t>
  </si>
  <si>
    <t>No change - adjusted the goals with new consumption amount in mind</t>
  </si>
  <si>
    <t>Remove 2025 to 2030 ethanol ramp up rate</t>
  </si>
  <si>
    <t>2025 no change; 2030 .04 decrease</t>
  </si>
  <si>
    <t>-</t>
  </si>
  <si>
    <t xml:space="preserve">     Annual Adoption Rate - Before 2025</t>
  </si>
  <si>
    <t xml:space="preserve">     Annual Adoption Rate - 2025 to 2030</t>
  </si>
  <si>
    <t>GSHP</t>
  </si>
  <si>
    <t>Update GSHP assumptions and calculations</t>
  </si>
  <si>
    <t>increase 2025 to 0.01; increase 2030 to 0.04</t>
  </si>
  <si>
    <t>24K BTU/hr unit, with controls in weatherized building</t>
  </si>
  <si>
    <t>42k BTU/hr unit, with controls in weatherized building</t>
  </si>
  <si>
    <t xml:space="preserve">     Proportion Single Zone - Before 2025</t>
  </si>
  <si>
    <t xml:space="preserve">     Proportion Multi Zone - Before 2025</t>
  </si>
  <si>
    <t xml:space="preserve">     Proportion Single Zone - After 2025</t>
  </si>
  <si>
    <t xml:space="preserve">     Proportion Multi Zone - After 2025</t>
  </si>
  <si>
    <t>More nuanced view of VT's transit bus fleet</t>
  </si>
  <si>
    <t>Updated the proportion of multi zone to outweigh single zone after 2025; updated target to 160k by 2030</t>
  </si>
  <si>
    <t>increase 2025 by 0.04; increase 2030 0.07</t>
  </si>
  <si>
    <t xml:space="preserve">     Fleet Breakdown</t>
  </si>
  <si>
    <t xml:space="preserve">     Fuel Efficiency - Large Bus</t>
  </si>
  <si>
    <t xml:space="preserve">     Fuel Efficiency - Cutaway Vans</t>
  </si>
  <si>
    <t>VEIC</t>
  </si>
  <si>
    <t>gasoline</t>
  </si>
  <si>
    <t xml:space="preserve">     Electric Efficiency - Large Bus</t>
  </si>
  <si>
    <t xml:space="preserve">     Electric Efficiency - Cutaway Vans</t>
  </si>
  <si>
    <t xml:space="preserve">     Usage - Cutaway Vans</t>
  </si>
  <si>
    <t xml:space="preserve">     Usage - Large Bus</t>
  </si>
  <si>
    <t>Estimated between 15k and 18k</t>
  </si>
  <si>
    <t xml:space="preserve">          Large Buses</t>
  </si>
  <si>
    <t xml:space="preserve">          Cutaway Vans</t>
  </si>
  <si>
    <t>274 cutaway vans (out of 421 total fleet)</t>
  </si>
  <si>
    <t>VEIC - Dan Currier</t>
  </si>
  <si>
    <t>https://vtdigger.org/press_release/electric-bus-vendors-selected-for-vermont-pilot-program/</t>
  </si>
  <si>
    <t xml:space="preserve">     Electric School Bus Fleet Size - 2021</t>
  </si>
  <si>
    <t>Update electric school bus fleet size starting point</t>
  </si>
  <si>
    <t>No change</t>
  </si>
  <si>
    <t>Update electric transit bus fleet size starting point</t>
  </si>
  <si>
    <t xml:space="preserve">        New Electric Bus Fleet - 2020</t>
  </si>
  <si>
    <t xml:space="preserve">        New Electric Bus Fleet - 2021</t>
  </si>
  <si>
    <t xml:space="preserve">        New Electric Bus Fleet - 2022</t>
  </si>
  <si>
    <t>Vtrans - "VT Public Transit Electric Vehicle Projects and Plans - Status Briefing" (Sept 2020)</t>
  </si>
  <si>
    <t>No change in 2025; increase 2030 by 0.01</t>
  </si>
  <si>
    <t xml:space="preserve">     Large Bus</t>
  </si>
  <si>
    <t xml:space="preserve">     Cutaway Vans</t>
  </si>
  <si>
    <t>MMTon Co2e</t>
  </si>
  <si>
    <t>Transit Bus Efficiency - Large Bus</t>
  </si>
  <si>
    <t>Transit Bus Efficiency - Cutaway</t>
  </si>
  <si>
    <t>2025, 2030 no change; .05 decrease in 2050</t>
  </si>
  <si>
    <t>Behavioral Pathway</t>
  </si>
  <si>
    <t>Revision</t>
  </si>
  <si>
    <t>Incorporate electrification into behavioral changes</t>
  </si>
  <si>
    <t>Try to get more accurate stats for projections/ trends</t>
  </si>
  <si>
    <t>General</t>
  </si>
  <si>
    <t>Decide whether to include population/ housing stock growth into long-term trends</t>
  </si>
  <si>
    <t>Decide whether it's appropriate to use annual 0.3 mpg improvements for fleet efficiency projections</t>
  </si>
  <si>
    <t>How to incorporate a discussion of scrappage into the model</t>
  </si>
  <si>
    <t>Need to think about the interaction of biofuels with Evs</t>
  </si>
  <si>
    <t>Need to think about the interaction between wood heat, heat pumps, and biodiesel</t>
  </si>
  <si>
    <t>Inclusion of heat pump efficiency improvements over time</t>
  </si>
  <si>
    <t>Add in a more nuanced breakdown of EV types</t>
  </si>
  <si>
    <t>Get a more detailed view of heat pump types</t>
  </si>
  <si>
    <t>Rail / Aviation - Biofuels</t>
  </si>
  <si>
    <t>Emissions - Rail</t>
  </si>
  <si>
    <t>Emissions - Aviation</t>
  </si>
  <si>
    <t>Emissions Reductions</t>
  </si>
  <si>
    <t>Rail Consumption - 2018</t>
  </si>
  <si>
    <t>Aviation Reduction - 2018</t>
  </si>
  <si>
    <t>VMT Trend Reductions</t>
  </si>
  <si>
    <t xml:space="preserve">     HEV</t>
  </si>
  <si>
    <t xml:space="preserve">     ICE</t>
  </si>
  <si>
    <t>Rail/ Aviation - Biofuels</t>
  </si>
  <si>
    <t>VMT Reductions</t>
  </si>
  <si>
    <t>VMT</t>
  </si>
  <si>
    <t>5k units by 2030</t>
  </si>
  <si>
    <t>EPA Summary Lifecycle Analysis Greenhouse Gas Results for the US Renewable Fuels Standard Program Version 1.1</t>
  </si>
  <si>
    <t>Evs</t>
  </si>
  <si>
    <t>Update 2025 to itron high case (42k); and 2030 to in between med and high case (130k)</t>
  </si>
  <si>
    <t>2025 decrease by .08; 2030 decrease by .26</t>
  </si>
  <si>
    <t>2025 decrease by .01; 2030 decrease by .05</t>
  </si>
  <si>
    <t>Decrease biofuel proportion: 40% by 2030 (prev 60%) and 80% by 2050 (prev 100%)</t>
  </si>
  <si>
    <t xml:space="preserve">     Heat Load</t>
  </si>
  <si>
    <t>Heat Load</t>
  </si>
  <si>
    <t>Heat Load - Wood</t>
  </si>
  <si>
    <t>20% of diesel by 2030</t>
  </si>
  <si>
    <t xml:space="preserve">     Annual Ethanol Increase - 2030 to 2050</t>
  </si>
  <si>
    <t>Roughly double above starting 2018 baseline</t>
  </si>
  <si>
    <t xml:space="preserve">     2020-2022 Telecommuter Proportion</t>
  </si>
  <si>
    <t>Unresearched assumption</t>
  </si>
  <si>
    <t>Assumption of slower development of ethanol fuels</t>
  </si>
  <si>
    <t>70% of gasoline by 2050</t>
  </si>
  <si>
    <t>70% reduction by 2050</t>
  </si>
  <si>
    <t>70% of diesel by 2050</t>
  </si>
  <si>
    <t>Portion that is biogas</t>
  </si>
  <si>
    <t>ICE Fleet Size</t>
  </si>
  <si>
    <t>ICE LVF - Biofuel</t>
  </si>
  <si>
    <t>Cumulative Count (2018)</t>
  </si>
  <si>
    <t xml:space="preserve">     Cumulative Units (2018)</t>
  </si>
  <si>
    <t>RNG Load</t>
  </si>
  <si>
    <t>Keep as 15% of fleet</t>
  </si>
  <si>
    <t>20% RNG by 2030</t>
  </si>
  <si>
    <t>Heat Pump Water Heaters</t>
  </si>
  <si>
    <t>These are actually 2017 numbers - could not find 2018</t>
  </si>
  <si>
    <t xml:space="preserve">     New Units - 2018</t>
  </si>
  <si>
    <t>80% RNG by 2050</t>
  </si>
  <si>
    <t>These are 2017 numbers. Will try to find 2018 unit count in future updates</t>
  </si>
  <si>
    <t>CCHP</t>
  </si>
  <si>
    <t>2030 increase by 0.02; 2050 increase by 0.04</t>
  </si>
  <si>
    <t>40k by 2025; 90k by 2030; 230k by 2050</t>
  </si>
  <si>
    <t>Adjusted down slightly</t>
  </si>
  <si>
    <t>70k units by 2025</t>
  </si>
  <si>
    <t>30k units by 2025</t>
  </si>
  <si>
    <t>60k units by 2050</t>
  </si>
  <si>
    <t xml:space="preserve">     Biogas</t>
  </si>
  <si>
    <t xml:space="preserve">     Gasoline</t>
  </si>
  <si>
    <t>Actual Reductions</t>
  </si>
  <si>
    <t>Difference</t>
  </si>
  <si>
    <t>200k units by 2030</t>
  </si>
  <si>
    <t>250k units by 2050</t>
  </si>
  <si>
    <t>1k units by 2025</t>
  </si>
  <si>
    <t>15k units by 2050</t>
  </si>
  <si>
    <t>50k units by 2030</t>
  </si>
  <si>
    <t>10% of commuters by 2030</t>
  </si>
  <si>
    <t>EAN Assumptions</t>
  </si>
  <si>
    <t>PHEV % to 40% of Evs by 2025</t>
  </si>
  <si>
    <t>PHEV % to 15% of EVs by 2050</t>
  </si>
  <si>
    <t>30k EVs by 2025; AEV represent 60% of share</t>
  </si>
  <si>
    <t>90% EV by 2050</t>
  </si>
  <si>
    <t>30% of commuters by 2030</t>
  </si>
  <si>
    <t>50% of commuters by 2050</t>
  </si>
  <si>
    <t>Assumption by EAN</t>
  </si>
  <si>
    <t>80k by 2025</t>
  </si>
  <si>
    <t>100% weatherized by 2050</t>
  </si>
  <si>
    <t>2k by 2025</t>
  </si>
  <si>
    <t>4k by 2030</t>
  </si>
  <si>
    <t>6k by 2050</t>
  </si>
  <si>
    <t>80% by 2050</t>
  </si>
  <si>
    <t>If changes you make don't immediately appear on the Dashboard, press the "Refresh All" button found in the Data tab</t>
  </si>
  <si>
    <t>EPA GHG Inventory Methodology (2019)</t>
  </si>
  <si>
    <t>EIA GHG Emissions Factor Spreadsheet (March 2019, includes CH4 and NO2 emissions)</t>
  </si>
  <si>
    <t>Adjusted for energy equivalency to petro diesel</t>
  </si>
  <si>
    <t>Assumption to get close to 1 kg/MWh by 2035</t>
  </si>
  <si>
    <t>PHEV % to 25%  of EVs by 2030</t>
  </si>
  <si>
    <t>194k total EVs (AEV + PHEV) by 2030 - AEVs represent 75% of the total by 2030</t>
  </si>
  <si>
    <t>Proportion of LVF Fleet</t>
  </si>
  <si>
    <t>50k units by 2025</t>
  </si>
  <si>
    <t>*If you have made adjustments in the Assumptions tab and don't see them reflected here, please press the "Refresh All" button in the Data tab</t>
  </si>
  <si>
    <t>Assumption to get to 11,000 miles by 2030</t>
  </si>
  <si>
    <t>5% of fleet by 2025 and 9% of fleet by 2030</t>
  </si>
  <si>
    <t xml:space="preserve">     Telecommute Proportion - After 2030</t>
  </si>
  <si>
    <t xml:space="preserve">     Telecommute Proportion - 2025 to 2030</t>
  </si>
  <si>
    <t>Residential Heat &amp; Cooling Load</t>
  </si>
  <si>
    <t>Commercial Heat &amp; Cooling Load</t>
  </si>
  <si>
    <t>Residential Heat/Cool Load - 2018</t>
  </si>
  <si>
    <t>Commercial Heat/Cool Load - 2018</t>
  </si>
  <si>
    <t>Industrial Heat/Cool Load - 2018</t>
  </si>
  <si>
    <t xml:space="preserve">   Annual Heat/Cool Load Reduction</t>
  </si>
  <si>
    <t>Residential Ramp-Down Impacts</t>
  </si>
  <si>
    <t>Industrial Ramp-Down Impacts</t>
  </si>
  <si>
    <t>Commercial Ramp-Down Impacts</t>
  </si>
  <si>
    <t>Average Carbon Intensity of Delivered Heat energy</t>
  </si>
  <si>
    <t>(these numbers come from Leigh's workbook)</t>
  </si>
  <si>
    <t xml:space="preserve">   CF - Heat/Cool Load</t>
  </si>
  <si>
    <t xml:space="preserve">   Emission Reudctions</t>
  </si>
  <si>
    <t xml:space="preserve">   Emission Reductions</t>
  </si>
  <si>
    <t>EIA (March 2020)</t>
  </si>
  <si>
    <t>Annual Change - 2025 to 2030</t>
  </si>
  <si>
    <t>Annual Change - 2030 to 2050</t>
  </si>
  <si>
    <t>10% by 2030</t>
  </si>
  <si>
    <t>2018 Consumption - Biofuels</t>
  </si>
  <si>
    <t>Percent Biofuel</t>
  </si>
  <si>
    <t>2018 Consumption - Fuel Oil</t>
  </si>
  <si>
    <t>Fossil Fuel Ramp Down</t>
  </si>
  <si>
    <t>Fuel Oil Consumption</t>
  </si>
  <si>
    <t>Weatherization &amp; Efficiency</t>
  </si>
  <si>
    <t>Measures</t>
  </si>
  <si>
    <t>Assume 0 but waiting for possible update to ANR's GHG methodology - may see reduction in surplus</t>
  </si>
  <si>
    <t>EAN - Weatherization at Scale</t>
  </si>
  <si>
    <t>Assumes 25% total reduction by 2050</t>
  </si>
  <si>
    <t>EAN</t>
  </si>
  <si>
    <t>Assumes 15% total reduction by 2050</t>
  </si>
  <si>
    <t>Assumes 10% total reduction by 2050</t>
  </si>
  <si>
    <t>EAN  - Carbon Intensity of Thermal Fuels, by Year</t>
  </si>
  <si>
    <t>Only counting households being occupied year-round</t>
  </si>
  <si>
    <t>Industrial Process Heat &amp; Cooling Load</t>
  </si>
  <si>
    <t>Residential</t>
  </si>
  <si>
    <t>Commercial</t>
  </si>
  <si>
    <t>Industry Processes</t>
  </si>
  <si>
    <t>Industrial Process</t>
  </si>
  <si>
    <t xml:space="preserve">   Emissions Reductions</t>
  </si>
  <si>
    <t>Waiting for possible update to ANR's GHG methodology - may see reduction in surplus</t>
  </si>
  <si>
    <t>1.6% of consumption was biofuels</t>
  </si>
  <si>
    <t>Transportation Mode Changes</t>
  </si>
  <si>
    <t>The Transportation Mode Changes Pathway includes all options related to rider behavior and method. This includes carpools, public transport ridership for commuters, biking/ walking as a commute option, telecommuting, and rail (non commuting) ridership</t>
  </si>
  <si>
    <t>Transportation Mode Changes Pathways</t>
  </si>
  <si>
    <t>Commercial Weatherization</t>
  </si>
  <si>
    <t>Residential Weatherization</t>
  </si>
  <si>
    <t>Industrial Process Efficiency</t>
  </si>
  <si>
    <t>Weatherization and Efficiency</t>
  </si>
  <si>
    <t>Emission Goals by Milestone Year</t>
  </si>
  <si>
    <t>VELCO High Scenario, 2018-2040                                                    EAN interpolation, 2040-2050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</si>
</sst>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0_);_(* \(#,##0\);_(* &quot;-&quot;_);_(@_)"/>
    <numFmt numFmtId="43" formatCode="_(* #,##0.00_);_(* \(#,##0.00\);_(* &quot;-&quot;??_);_(@_)"/>
    <numFmt numFmtId="164" formatCode="&quot;Warning&quot;;&quot;Warning&quot;;&quot;OK&quot;"/>
    <numFmt numFmtId="165" formatCode="0\ &quot;Qtr(s)&quot;"/>
    <numFmt numFmtId="166" formatCode="_(* #,##0.00%_);_(* \(#,##0.00%\);_(* &quot;-&quot;??_);_(@_)"/>
    <numFmt numFmtId="167" formatCode="#,##0_-;\ \(#,##0\);_-* &quot;-&quot;??;_-@_-"/>
    <numFmt numFmtId="168" formatCode="_(* #,##0.00\x_);_(* \(#,##0.00\x\);_(* &quot;-&quot;??_);_(@_)"/>
    <numFmt numFmtId="169" formatCode="0.000000%"/>
    <numFmt numFmtId="170" formatCode="0.0000000"/>
    <numFmt numFmtId="171" formatCode="0.0000"/>
    <numFmt numFmtId="172" formatCode="0.000000000"/>
    <numFmt numFmtId="173" formatCode="0.000000000000000"/>
    <numFmt numFmtId="174" formatCode="#,##0.000"/>
    <numFmt numFmtId="175" formatCode="0.000"/>
    <numFmt numFmtId="176" formatCode="0.0"/>
    <numFmt numFmtId="177" formatCode="0.00000000"/>
    <numFmt numFmtId="178" formatCode="0.0%"/>
    <numFmt numFmtId="179" formatCode="0.000%"/>
    <numFmt numFmtId="181" formatCode="0,000\ &quot;units&quot;"/>
    <numFmt numFmtId="182" formatCode="0,000\ &quot;commuters&quot;"/>
    <numFmt numFmtId="183" formatCode="0,000\ &quot;vehicles&quot;"/>
    <numFmt numFmtId="184" formatCode="0,000\ &quot;Vehicles&quot;"/>
    <numFmt numFmtId="185" formatCode="0,000\ &quot;gallons&quot;"/>
    <numFmt numFmtId="186" formatCode="0,000\ &quot;riders&quot;"/>
    <numFmt numFmtId="187" formatCode="0.00000%"/>
    <numFmt numFmtId="188" formatCode="_(* #,##0_);_(* \(#,##0\);_(* &quot;-&quot;??_);_(@_)"/>
    <numFmt numFmtId="189" formatCode="0,000\ &quot;MMBtu&quot;"/>
    <numFmt numFmtId="190" formatCode="0,000\ &quot;miles&quot;"/>
    <numFmt numFmtId="191" formatCode="0.0\ &quot;mpg&quot;"/>
  </numFmts>
  <fonts count="56">
    <font>
      <sz val="12"/>
      <color theme="1"/>
      <name val="Calibri"/>
      <family val="2"/>
      <scheme val="minor"/>
    </font>
    <font>
      <sz val="12"/>
      <color theme="1"/>
      <name val="Calibri"/>
      <family val="2"/>
      <scheme val="minor"/>
    </font>
    <font>
      <b/>
      <sz val="12"/>
      <color theme="1"/>
      <name val="Calibri"/>
      <family val="2"/>
      <scheme val="minor"/>
    </font>
    <font>
      <b/>
      <sz val="20"/>
      <color rgb="FFF2F2F2"/>
      <name val="Calibri"/>
      <family val="2"/>
      <scheme val="minor"/>
    </font>
    <font>
      <sz val="10"/>
      <color theme="1"/>
      <name val="Calibri"/>
      <family val="2"/>
      <scheme val="minor"/>
    </font>
    <font>
      <sz val="14"/>
      <color theme="1"/>
      <name val="Calibri"/>
      <family val="2"/>
    </font>
    <font>
      <sz val="10"/>
      <color rgb="FF236194"/>
      <name val="Calibri"/>
      <family val="2"/>
      <scheme val="minor"/>
    </font>
    <font>
      <sz val="10"/>
      <color theme="0"/>
      <name val="Calibri"/>
      <family val="2"/>
      <scheme val="minor"/>
    </font>
    <font>
      <i/>
      <sz val="10"/>
      <color theme="0" tint="-0.34998626667073579"/>
      <name val="Calibri"/>
      <family val="2"/>
      <scheme val="minor"/>
    </font>
    <font>
      <b/>
      <sz val="15"/>
      <color rgb="FF236194"/>
      <name val="Calibri"/>
      <family val="2"/>
    </font>
    <font>
      <sz val="10"/>
      <name val="Calibri"/>
      <family val="2"/>
      <scheme val="minor"/>
    </font>
    <font>
      <i/>
      <sz val="10"/>
      <color rgb="FF003366"/>
      <name val="Calibri"/>
      <family val="2"/>
      <scheme val="minor"/>
    </font>
    <font>
      <b/>
      <sz val="13"/>
      <name val="Calibri"/>
      <family val="2"/>
      <scheme val="minor"/>
    </font>
    <font>
      <b/>
      <sz val="11"/>
      <name val="Calibri"/>
      <family val="2"/>
    </font>
    <font>
      <u/>
      <sz val="10"/>
      <name val="Calibri"/>
      <family val="2"/>
    </font>
    <font>
      <i/>
      <sz val="10"/>
      <name val="Arial"/>
      <family val="2"/>
    </font>
    <font>
      <b/>
      <sz val="10"/>
      <name val="Arial"/>
      <family val="2"/>
    </font>
    <font>
      <sz val="10"/>
      <color indexed="23"/>
      <name val="Calibri"/>
      <family val="2"/>
    </font>
    <font>
      <sz val="10"/>
      <color theme="1"/>
      <name val="Calibri"/>
      <family val="2"/>
    </font>
    <font>
      <sz val="10"/>
      <color rgb="FF4EAC96"/>
      <name val="Calibri"/>
      <family val="2"/>
      <scheme val="minor"/>
    </font>
    <font>
      <sz val="10"/>
      <color rgb="FFC00000"/>
      <name val="Calibri"/>
      <family val="2"/>
      <scheme val="minor"/>
    </font>
    <font>
      <sz val="10"/>
      <name val="Calibri"/>
      <family val="2"/>
    </font>
    <font>
      <sz val="10"/>
      <name val="Arial"/>
      <family val="2"/>
    </font>
    <font>
      <b/>
      <sz val="15"/>
      <color theme="0"/>
      <name val="Calibri"/>
      <family val="2"/>
    </font>
    <font>
      <b/>
      <sz val="14"/>
      <name val="Calibri"/>
      <family val="2"/>
      <scheme val="minor"/>
    </font>
    <font>
      <b/>
      <sz val="12"/>
      <name val="Calibri"/>
      <family val="2"/>
    </font>
    <font>
      <u/>
      <sz val="11"/>
      <name val="Calibri"/>
      <family val="2"/>
    </font>
    <font>
      <sz val="10"/>
      <color rgb="FF00B050"/>
      <name val="Calibri"/>
      <family val="2"/>
      <scheme val="minor"/>
    </font>
    <font>
      <sz val="10"/>
      <color indexed="23"/>
      <name val="Calibri"/>
      <family val="2"/>
      <scheme val="minor"/>
    </font>
    <font>
      <sz val="12"/>
      <color rgb="FF000000"/>
      <name val="Calibri"/>
      <family val="2"/>
      <scheme val="minor"/>
    </font>
    <font>
      <b/>
      <sz val="10"/>
      <color theme="0"/>
      <name val="Calibri"/>
      <family val="2"/>
      <scheme val="minor"/>
    </font>
    <font>
      <sz val="8"/>
      <name val="Arial"/>
      <family val="2"/>
    </font>
    <font>
      <b/>
      <sz val="11"/>
      <color theme="3"/>
      <name val="Calibri"/>
      <family val="2"/>
      <scheme val="minor"/>
    </font>
    <font>
      <sz val="10"/>
      <color rgb="FF000000"/>
      <name val="Tahoma"/>
      <family val="2"/>
    </font>
    <font>
      <b/>
      <sz val="10"/>
      <color rgb="FF000000"/>
      <name val="Tahoma"/>
      <family val="2"/>
    </font>
    <font>
      <sz val="11"/>
      <color theme="1"/>
      <name val="Calibri"/>
      <family val="2"/>
      <scheme val="minor"/>
    </font>
    <font>
      <b/>
      <sz val="14"/>
      <color theme="0"/>
      <name val="Calibri"/>
      <family val="2"/>
      <scheme val="minor"/>
    </font>
    <font>
      <b/>
      <u/>
      <sz val="12"/>
      <color theme="1"/>
      <name val="Calibri"/>
      <family val="2"/>
      <scheme val="minor"/>
    </font>
    <font>
      <sz val="12"/>
      <color rgb="FFFF0000"/>
      <name val="Calibri"/>
      <family val="2"/>
      <scheme val="minor"/>
    </font>
    <font>
      <sz val="14"/>
      <color theme="1"/>
      <name val="Calibri"/>
      <family val="2"/>
      <scheme val="minor"/>
    </font>
    <font>
      <u/>
      <sz val="12"/>
      <color theme="10"/>
      <name val="Calibri"/>
      <family val="2"/>
      <scheme val="minor"/>
    </font>
    <font>
      <i/>
      <sz val="12"/>
      <color theme="1"/>
      <name val="Calibri"/>
      <family val="2"/>
      <scheme val="minor"/>
    </font>
    <font>
      <b/>
      <sz val="13"/>
      <color theme="3"/>
      <name val="Calibri"/>
      <family val="2"/>
      <scheme val="minor"/>
    </font>
    <font>
      <b/>
      <sz val="22"/>
      <color theme="0"/>
      <name val="Calibri"/>
      <family val="2"/>
      <scheme val="minor"/>
    </font>
    <font>
      <sz val="12"/>
      <color theme="3"/>
      <name val="Calibri"/>
      <family val="2"/>
      <scheme val="minor"/>
    </font>
    <font>
      <sz val="12"/>
      <color theme="1"/>
      <name val="Calibri (Body)_x0000_"/>
    </font>
    <font>
      <sz val="12"/>
      <name val="Calibri"/>
      <family val="2"/>
      <scheme val="minor"/>
    </font>
    <font>
      <strike/>
      <sz val="12"/>
      <color theme="1"/>
      <name val="Calibri"/>
      <family val="2"/>
      <scheme val="minor"/>
    </font>
    <font>
      <b/>
      <sz val="11"/>
      <color theme="1"/>
      <name val="Calibri"/>
      <family val="2"/>
      <scheme val="minor"/>
    </font>
    <font>
      <sz val="12"/>
      <color theme="0" tint="-0.499984740745262"/>
      <name val="Calibri"/>
      <family val="2"/>
      <scheme val="minor"/>
    </font>
    <font>
      <i/>
      <sz val="12"/>
      <color rgb="FFF2F2F2"/>
      <name val="Calibri"/>
      <family val="2"/>
      <scheme val="minor"/>
    </font>
    <font>
      <b/>
      <sz val="18"/>
      <color theme="0"/>
      <name val="Calibri"/>
      <family val="2"/>
      <scheme val="minor"/>
    </font>
    <font>
      <b/>
      <sz val="16"/>
      <color theme="0"/>
      <name val="Calibri"/>
      <family val="2"/>
      <scheme val="minor"/>
    </font>
    <font>
      <sz val="8"/>
      <color theme="0"/>
      <name val="Calibri"/>
      <family val="2"/>
      <scheme val="minor"/>
    </font>
    <font>
      <sz val="12"/>
      <color theme="9"/>
      <name val="Calibri"/>
      <family val="2"/>
      <scheme val="minor"/>
    </font>
    <font>
      <sz val="12"/>
      <color theme="0" tint="-4.9989318521683403E-2"/>
      <name val="Calibri"/>
      <family val="2"/>
      <scheme val="minor"/>
    </font>
  </fonts>
  <fills count="28">
    <fill>
      <patternFill patternType="none"/>
    </fill>
    <fill>
      <patternFill patternType="gray125"/>
    </fill>
    <fill>
      <patternFill patternType="solid">
        <fgColor rgb="FF236194"/>
        <bgColor indexed="64"/>
      </patternFill>
    </fill>
    <fill>
      <patternFill patternType="solid">
        <fgColor theme="0" tint="-0.14996795556505021"/>
        <bgColor indexed="64"/>
      </patternFill>
    </fill>
    <fill>
      <patternFill patternType="solid">
        <fgColor rgb="FFFFFFC5"/>
        <bgColor indexed="64"/>
      </patternFill>
    </fill>
    <fill>
      <patternFill patternType="solid">
        <fgColor rgb="FF7B868C"/>
        <bgColor indexed="64"/>
      </patternFill>
    </fill>
    <fill>
      <patternFill patternType="solid">
        <fgColor theme="0" tint="-4.9989318521683403E-2"/>
        <bgColor indexed="64"/>
      </patternFill>
    </fill>
    <fill>
      <patternFill patternType="solid">
        <fgColor rgb="FFEB6F6F"/>
        <bgColor indexed="64"/>
      </patternFill>
    </fill>
    <fill>
      <patternFill patternType="solid">
        <fgColor rgb="FFDDEBF7"/>
        <bgColor indexed="64"/>
      </patternFill>
    </fill>
    <fill>
      <patternFill patternType="lightGray">
        <fgColor indexed="22"/>
      </patternFill>
    </fill>
    <fill>
      <patternFill patternType="solid">
        <fgColor rgb="FFF7C9C9"/>
        <bgColor indexed="64"/>
      </patternFill>
    </fill>
    <fill>
      <patternFill patternType="lightGray">
        <bgColor indexed="9"/>
      </patternFill>
    </fill>
    <fill>
      <patternFill patternType="solid">
        <fgColor theme="8" tint="0.59996337778862885"/>
        <bgColor indexed="64"/>
      </patternFill>
    </fill>
    <fill>
      <patternFill patternType="solid">
        <fgColor rgb="FFF2EFE5"/>
        <bgColor indexed="64"/>
      </patternFill>
    </fill>
    <fill>
      <patternFill patternType="solid">
        <fgColor rgb="FFEDAA6D"/>
        <bgColor indexed="64"/>
      </patternFill>
    </fill>
    <fill>
      <patternFill patternType="lightDown">
        <fgColor theme="0" tint="-0.14996795556505021"/>
        <bgColor indexed="65"/>
      </patternFill>
    </fill>
    <fill>
      <patternFill patternType="solid">
        <fgColor theme="4"/>
        <bgColor indexed="64"/>
      </patternFill>
    </fill>
    <fill>
      <patternFill patternType="solid">
        <fgColor theme="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5"/>
        <bgColor indexed="64"/>
      </patternFill>
    </fill>
    <fill>
      <patternFill patternType="solid">
        <fgColor theme="7"/>
        <bgColor indexed="64"/>
      </patternFill>
    </fill>
    <fill>
      <patternFill patternType="solid">
        <fgColor theme="0"/>
        <bgColor indexed="64"/>
      </patternFill>
    </fill>
  </fills>
  <borders count="27">
    <border>
      <left/>
      <right/>
      <top/>
      <bottom/>
      <diagonal/>
    </border>
    <border>
      <left/>
      <right/>
      <top/>
      <bottom style="thin">
        <color rgb="FF7B868C"/>
      </bottom>
      <diagonal/>
    </border>
    <border>
      <left/>
      <right/>
      <top/>
      <bottom style="thin">
        <color indexed="64"/>
      </bottom>
      <diagonal/>
    </border>
    <border>
      <left/>
      <right/>
      <top/>
      <bottom style="medium">
        <color rgb="FF35BD9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right/>
      <top style="dotted">
        <color indexed="8"/>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bottom style="thick">
        <color theme="4" tint="0.499984740745262"/>
      </bottom>
      <diagonal/>
    </border>
    <border>
      <left/>
      <right/>
      <top style="thin">
        <color indexed="64"/>
      </top>
      <bottom/>
      <diagonal/>
    </border>
    <border>
      <left style="thin">
        <color theme="1" tint="0.34998626667073579"/>
      </left>
      <right style="thin">
        <color theme="1" tint="0.34998626667073579"/>
      </right>
      <top style="thin">
        <color theme="1" tint="0.34998626667073579"/>
      </top>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57">
    <xf numFmtId="0" fontId="0" fillId="0" borderId="0"/>
    <xf numFmtId="0" fontId="3" fillId="2" borderId="1">
      <alignment horizontal="left" indent="1"/>
    </xf>
    <xf numFmtId="0" fontId="4" fillId="0" borderId="0" applyNumberFormat="0" applyFill="0" applyBorder="0" applyAlignment="0" applyProtection="0"/>
    <xf numFmtId="0" fontId="4" fillId="0" borderId="0" applyNumberFormat="0" applyFill="0" applyBorder="0" applyProtection="0"/>
    <xf numFmtId="0" fontId="5" fillId="3" borderId="3" applyNumberFormat="0">
      <alignment horizontal="left" vertical="center" indent="1"/>
    </xf>
    <xf numFmtId="0" fontId="6" fillId="4" borderId="4" applyNumberFormat="0" applyAlignment="0">
      <alignment horizontal="right"/>
      <protection locked="0"/>
    </xf>
    <xf numFmtId="0" fontId="7" fillId="2" borderId="5" applyNumberFormat="0" applyProtection="0">
      <alignment horizontal="center" vertical="center"/>
    </xf>
    <xf numFmtId="0" fontId="8" fillId="0" borderId="0" applyNumberFormat="0" applyFill="0" applyBorder="0" applyProtection="0"/>
    <xf numFmtId="9" fontId="1" fillId="0" borderId="0" applyFont="0" applyFill="0" applyBorder="0" applyAlignment="0" applyProtection="0"/>
    <xf numFmtId="0" fontId="3" fillId="5" borderId="1" applyNumberFormat="0">
      <alignment horizontal="left" indent="1"/>
    </xf>
    <xf numFmtId="0" fontId="4" fillId="0" borderId="0"/>
    <xf numFmtId="0" fontId="9" fillId="6" borderId="7" applyNumberFormat="0"/>
    <xf numFmtId="0" fontId="3" fillId="5" borderId="1" applyNumberFormat="0">
      <alignment horizontal="left" indent="1"/>
    </xf>
    <xf numFmtId="2" fontId="11" fillId="0" borderId="0" applyNumberFormat="0"/>
    <xf numFmtId="0" fontId="3" fillId="7" borderId="1">
      <alignment horizontal="left" indent="1"/>
    </xf>
    <xf numFmtId="0" fontId="12" fillId="0" borderId="0" applyNumberFormat="0" applyProtection="0"/>
    <xf numFmtId="0" fontId="13" fillId="0" borderId="0" applyNumberFormat="0" applyFill="0"/>
    <xf numFmtId="0" fontId="14" fillId="0" borderId="0" applyNumberFormat="0" applyFill="0" applyBorder="0" applyAlignment="0"/>
    <xf numFmtId="0" fontId="10" fillId="8" borderId="5" applyNumberFormat="0" applyFont="0" applyAlignment="0"/>
    <xf numFmtId="0" fontId="17" fillId="9" borderId="8" applyNumberFormat="0">
      <alignment horizontal="right"/>
    </xf>
    <xf numFmtId="0" fontId="4" fillId="10" borderId="4" applyNumberFormat="0" applyFont="0">
      <protection locked="0"/>
    </xf>
    <xf numFmtId="0" fontId="10" fillId="11" borderId="5" applyNumberFormat="0"/>
    <xf numFmtId="164" fontId="18" fillId="0" borderId="9">
      <alignment horizontal="center"/>
    </xf>
    <xf numFmtId="43" fontId="19" fillId="0" borderId="0" applyNumberFormat="0" applyFill="0" applyBorder="0" applyAlignment="0" applyProtection="0"/>
    <xf numFmtId="43" fontId="20" fillId="0" borderId="0" applyNumberFormat="0" applyFill="0" applyBorder="0" applyAlignment="0" applyProtection="0"/>
    <xf numFmtId="0" fontId="22" fillId="0" borderId="10" applyNumberFormat="0" applyFont="0" applyFill="0" applyAlignment="0"/>
    <xf numFmtId="0" fontId="22" fillId="0" borderId="11" applyNumberFormat="0" applyFont="0" applyFill="0" applyAlignment="0"/>
    <xf numFmtId="0" fontId="22" fillId="0" borderId="7" applyNumberFormat="0" applyFont="0" applyFill="0" applyAlignment="0"/>
    <xf numFmtId="0" fontId="10" fillId="12" borderId="4" applyNumberFormat="0" applyAlignment="0"/>
    <xf numFmtId="0" fontId="23" fillId="5" borderId="7"/>
    <xf numFmtId="0" fontId="23" fillId="2" borderId="7"/>
    <xf numFmtId="0" fontId="23" fillId="7" borderId="7"/>
    <xf numFmtId="165" fontId="21" fillId="13" borderId="5" applyNumberFormat="0" applyAlignment="0">
      <alignment horizontal="right"/>
    </xf>
    <xf numFmtId="0" fontId="24" fillId="0" borderId="0" applyNumberFormat="0" applyProtection="0"/>
    <xf numFmtId="0" fontId="25" fillId="0" borderId="0" applyNumberFormat="0" applyFill="0"/>
    <xf numFmtId="0" fontId="26" fillId="0" borderId="0" applyNumberFormat="0" applyFill="0" applyBorder="0" applyAlignment="0"/>
    <xf numFmtId="0" fontId="10" fillId="8" borderId="5" applyNumberFormat="0" applyAlignment="0"/>
    <xf numFmtId="0" fontId="4" fillId="10" borderId="4" applyNumberFormat="0">
      <protection locked="0"/>
    </xf>
    <xf numFmtId="43" fontId="27" fillId="0" borderId="0" applyNumberFormat="0" applyFill="0" applyBorder="0" applyAlignment="0" applyProtection="0"/>
    <xf numFmtId="0" fontId="21" fillId="0" borderId="6" applyNumberFormat="0" applyFont="0" applyAlignment="0"/>
    <xf numFmtId="0" fontId="10" fillId="14" borderId="4" applyNumberFormat="0" applyAlignment="0"/>
    <xf numFmtId="43"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167" fontId="28" fillId="15" borderId="8"/>
    <xf numFmtId="0" fontId="4" fillId="10" borderId="4">
      <protection locked="0"/>
    </xf>
    <xf numFmtId="0" fontId="30" fillId="16" borderId="2" applyBorder="0">
      <alignment horizontal="left"/>
    </xf>
    <xf numFmtId="9" fontId="31" fillId="0" borderId="0" applyFont="0" applyFill="0" applyBorder="0" applyAlignment="0" applyProtection="0"/>
    <xf numFmtId="168" fontId="22" fillId="0" borderId="0" applyFont="0" applyFill="0" applyBorder="0" applyAlignment="0" applyProtection="0"/>
    <xf numFmtId="0" fontId="22" fillId="0" borderId="12" applyNumberFormat="0"/>
    <xf numFmtId="0" fontId="32" fillId="0" borderId="14" applyNumberFormat="0" applyFill="0" applyAlignment="0" applyProtection="0"/>
    <xf numFmtId="0" fontId="40" fillId="0" borderId="0" applyNumberFormat="0" applyFill="0" applyBorder="0" applyAlignment="0" applyProtection="0"/>
    <xf numFmtId="0" fontId="42" fillId="0" borderId="19" applyNumberFormat="0" applyFill="0" applyAlignment="0" applyProtection="0"/>
    <xf numFmtId="0" fontId="32" fillId="0" borderId="0" applyNumberFormat="0" applyFill="0" applyBorder="0" applyAlignment="0" applyProtection="0"/>
    <xf numFmtId="0" fontId="10" fillId="8" borderId="17" applyNumberFormat="0" applyFont="0" applyAlignment="0"/>
    <xf numFmtId="0" fontId="7" fillId="2" borderId="17" applyNumberFormat="0" applyProtection="0">
      <alignment horizontal="center" vertical="center"/>
    </xf>
    <xf numFmtId="43" fontId="1" fillId="0" borderId="0" applyFont="0" applyFill="0" applyBorder="0" applyAlignment="0" applyProtection="0"/>
  </cellStyleXfs>
  <cellXfs count="340">
    <xf numFmtId="0" fontId="0" fillId="0" borderId="0" xfId="0"/>
    <xf numFmtId="0" fontId="3" fillId="2" borderId="1" xfId="1">
      <alignment horizontal="left" indent="1"/>
    </xf>
    <xf numFmtId="0" fontId="0" fillId="0" borderId="2" xfId="0" applyBorder="1"/>
    <xf numFmtId="0" fontId="3" fillId="5" borderId="1" xfId="9">
      <alignment horizontal="left" indent="1"/>
    </xf>
    <xf numFmtId="0" fontId="5" fillId="3" borderId="3" xfId="4">
      <alignment horizontal="left" vertical="center" indent="1"/>
    </xf>
    <xf numFmtId="0" fontId="9" fillId="6" borderId="7" xfId="11"/>
    <xf numFmtId="0" fontId="3" fillId="5" borderId="1" xfId="12">
      <alignment horizontal="left" indent="1"/>
    </xf>
    <xf numFmtId="0" fontId="11" fillId="0" borderId="0" xfId="13" applyNumberFormat="1"/>
    <xf numFmtId="0" fontId="3" fillId="7" borderId="1" xfId="14">
      <alignment horizontal="left" indent="1"/>
    </xf>
    <xf numFmtId="0" fontId="7" fillId="2" borderId="5" xfId="6">
      <alignment horizontal="center" vertical="center"/>
    </xf>
    <xf numFmtId="0" fontId="6" fillId="4" borderId="4" xfId="5" applyAlignment="1">
      <protection locked="0"/>
    </xf>
    <xf numFmtId="0" fontId="17" fillId="9" borderId="8" xfId="19">
      <alignment horizontal="right"/>
    </xf>
    <xf numFmtId="0" fontId="10" fillId="11" borderId="5" xfId="21"/>
    <xf numFmtId="164" fontId="18" fillId="0" borderId="9" xfId="22">
      <alignment horizontal="center"/>
    </xf>
    <xf numFmtId="0" fontId="8" fillId="0" borderId="0" xfId="7"/>
    <xf numFmtId="0" fontId="22" fillId="0" borderId="10" xfId="25"/>
    <xf numFmtId="0" fontId="0" fillId="0" borderId="11" xfId="26" applyFont="1"/>
    <xf numFmtId="0" fontId="0" fillId="0" borderId="7" xfId="27" applyFont="1"/>
    <xf numFmtId="0" fontId="23" fillId="5" borderId="7" xfId="29"/>
    <xf numFmtId="0" fontId="23" fillId="2" borderId="7" xfId="30"/>
    <xf numFmtId="0" fontId="23" fillId="7" borderId="7" xfId="31"/>
    <xf numFmtId="164" fontId="4" fillId="0" borderId="9" xfId="22" applyFont="1">
      <alignment horizontal="center"/>
    </xf>
    <xf numFmtId="0" fontId="4" fillId="0" borderId="0" xfId="2"/>
    <xf numFmtId="0" fontId="10" fillId="0" borderId="0" xfId="2" applyFont="1"/>
    <xf numFmtId="0" fontId="24" fillId="0" borderId="0" xfId="33"/>
    <xf numFmtId="0" fontId="25" fillId="0" borderId="0" xfId="34"/>
    <xf numFmtId="0" fontId="26" fillId="0" borderId="0" xfId="35"/>
    <xf numFmtId="0" fontId="15" fillId="0" borderId="0" xfId="2" applyFont="1"/>
    <xf numFmtId="0" fontId="16" fillId="0" borderId="0" xfId="2" applyFont="1"/>
    <xf numFmtId="0" fontId="10" fillId="8" borderId="5" xfId="36"/>
    <xf numFmtId="0" fontId="4" fillId="10" borderId="4" xfId="37">
      <protection locked="0"/>
    </xf>
    <xf numFmtId="43" fontId="27" fillId="0" borderId="0" xfId="38"/>
    <xf numFmtId="43" fontId="20" fillId="0" borderId="0" xfId="24"/>
    <xf numFmtId="165" fontId="21" fillId="13" borderId="5" xfId="32">
      <alignment horizontal="right"/>
    </xf>
    <xf numFmtId="0" fontId="21" fillId="0" borderId="0" xfId="2" applyFont="1"/>
    <xf numFmtId="0" fontId="4" fillId="0" borderId="2" xfId="2" applyBorder="1"/>
    <xf numFmtId="0" fontId="21" fillId="0" borderId="6" xfId="39"/>
    <xf numFmtId="0" fontId="10" fillId="14" borderId="4" xfId="40"/>
    <xf numFmtId="43" fontId="0" fillId="0" borderId="0" xfId="41" applyFont="1"/>
    <xf numFmtId="41" fontId="0" fillId="0" borderId="0" xfId="42" applyFont="1"/>
    <xf numFmtId="166" fontId="0" fillId="0" borderId="0" xfId="43" applyFont="1"/>
    <xf numFmtId="167" fontId="28" fillId="15" borderId="8" xfId="44"/>
    <xf numFmtId="0" fontId="29" fillId="0" borderId="0" xfId="0" applyFont="1"/>
    <xf numFmtId="2" fontId="0" fillId="0" borderId="0" xfId="0" applyNumberFormat="1"/>
    <xf numFmtId="0" fontId="0" fillId="0" borderId="0" xfId="0" applyAlignment="1">
      <alignment horizontal="center"/>
    </xf>
    <xf numFmtId="167" fontId="8" fillId="15" borderId="0" xfId="7" applyNumberFormat="1" applyFill="1" applyBorder="1"/>
    <xf numFmtId="0" fontId="0" fillId="0" borderId="0" xfId="0" applyFont="1"/>
    <xf numFmtId="0" fontId="0" fillId="17" borderId="0" xfId="0" applyFill="1"/>
    <xf numFmtId="0" fontId="35" fillId="0" borderId="0" xfId="0" applyFont="1"/>
    <xf numFmtId="0" fontId="0" fillId="18" borderId="0" xfId="0" applyFill="1"/>
    <xf numFmtId="0" fontId="30" fillId="16" borderId="0" xfId="46" applyBorder="1">
      <alignment horizontal="left"/>
    </xf>
    <xf numFmtId="0" fontId="36" fillId="16" borderId="0" xfId="46" applyFont="1" applyBorder="1">
      <alignment horizontal="left"/>
    </xf>
    <xf numFmtId="0" fontId="32" fillId="0" borderId="14" xfId="50"/>
    <xf numFmtId="2" fontId="0" fillId="0" borderId="0" xfId="0" applyNumberFormat="1" applyAlignment="1">
      <alignment horizontal="center"/>
    </xf>
    <xf numFmtId="1" fontId="0" fillId="0" borderId="0" xfId="0" applyNumberFormat="1" applyAlignment="1">
      <alignment horizontal="center"/>
    </xf>
    <xf numFmtId="0" fontId="0" fillId="0" borderId="0" xfId="0" applyFill="1"/>
    <xf numFmtId="167" fontId="8" fillId="0" borderId="0" xfId="7" applyNumberFormat="1" applyFill="1" applyBorder="1"/>
    <xf numFmtId="0" fontId="8" fillId="0" borderId="2" xfId="7" applyBorder="1"/>
    <xf numFmtId="2" fontId="0" fillId="0" borderId="2" xfId="0" applyNumberFormat="1" applyBorder="1" applyAlignment="1">
      <alignment horizontal="center"/>
    </xf>
    <xf numFmtId="0" fontId="8" fillId="0" borderId="11" xfId="26" applyFont="1"/>
    <xf numFmtId="2" fontId="0" fillId="0" borderId="11" xfId="26" applyNumberFormat="1" applyFont="1" applyAlignment="1">
      <alignment horizontal="center"/>
    </xf>
    <xf numFmtId="0" fontId="0" fillId="0" borderId="0" xfId="26" applyFont="1" applyFill="1" applyBorder="1"/>
    <xf numFmtId="9" fontId="0" fillId="0" borderId="0" xfId="8" applyFont="1" applyAlignment="1">
      <alignment horizontal="center"/>
    </xf>
    <xf numFmtId="2" fontId="0" fillId="0" borderId="0" xfId="26" applyNumberFormat="1" applyFont="1" applyFill="1" applyBorder="1" applyAlignment="1">
      <alignment horizontal="center"/>
    </xf>
    <xf numFmtId="0" fontId="0" fillId="0" borderId="0" xfId="26" applyFont="1" applyBorder="1"/>
    <xf numFmtId="0" fontId="8" fillId="0" borderId="0" xfId="26" applyFont="1" applyBorder="1"/>
    <xf numFmtId="2" fontId="0" fillId="0" borderId="0" xfId="26" applyNumberFormat="1" applyFont="1" applyBorder="1" applyAlignment="1">
      <alignment horizontal="center"/>
    </xf>
    <xf numFmtId="0" fontId="0" fillId="0" borderId="0" xfId="0" applyBorder="1" applyAlignment="1">
      <alignment horizontal="center"/>
    </xf>
    <xf numFmtId="10" fontId="0" fillId="0" borderId="0" xfId="8" applyNumberFormat="1" applyFont="1" applyAlignment="1">
      <alignment horizontal="center"/>
    </xf>
    <xf numFmtId="0" fontId="8" fillId="0" borderId="0" xfId="7" applyAlignment="1">
      <alignment horizontal="center"/>
    </xf>
    <xf numFmtId="0" fontId="0" fillId="0" borderId="11" xfId="26" applyFont="1" applyFill="1"/>
    <xf numFmtId="0" fontId="8" fillId="0" borderId="0" xfId="7" applyFill="1" applyBorder="1"/>
    <xf numFmtId="2" fontId="6" fillId="4" borderId="4" xfId="5" applyNumberFormat="1" applyAlignment="1">
      <alignment horizontal="center"/>
      <protection locked="0"/>
    </xf>
    <xf numFmtId="170" fontId="0" fillId="0" borderId="0" xfId="0" applyNumberFormat="1"/>
    <xf numFmtId="0" fontId="6" fillId="4" borderId="4" xfId="5" applyAlignment="1">
      <alignment horizontal="center"/>
      <protection locked="0"/>
    </xf>
    <xf numFmtId="1" fontId="0" fillId="0" borderId="0" xfId="0" applyNumberFormat="1" applyFill="1" applyAlignment="1">
      <alignment horizontal="center"/>
    </xf>
    <xf numFmtId="2" fontId="0" fillId="0" borderId="0" xfId="0" applyNumberFormat="1" applyFill="1" applyAlignment="1">
      <alignment horizontal="center"/>
    </xf>
    <xf numFmtId="170" fontId="0" fillId="0" borderId="11" xfId="26" applyNumberFormat="1" applyFont="1" applyFill="1" applyAlignment="1">
      <alignment horizontal="center"/>
    </xf>
    <xf numFmtId="174" fontId="0" fillId="0" borderId="0" xfId="0" applyNumberFormat="1"/>
    <xf numFmtId="1" fontId="0" fillId="0" borderId="0" xfId="8" applyNumberFormat="1" applyFont="1" applyAlignment="1">
      <alignment horizontal="center"/>
    </xf>
    <xf numFmtId="0" fontId="3" fillId="5" borderId="1" xfId="9" applyAlignment="1">
      <alignment horizontal="center"/>
    </xf>
    <xf numFmtId="0" fontId="6" fillId="18" borderId="4" xfId="5" applyFill="1" applyAlignment="1">
      <alignment horizontal="center"/>
      <protection locked="0"/>
    </xf>
    <xf numFmtId="3" fontId="6" fillId="4" borderId="4" xfId="5" applyNumberFormat="1" applyAlignment="1">
      <alignment horizontal="center"/>
      <protection locked="0"/>
    </xf>
    <xf numFmtId="0" fontId="6" fillId="0" borderId="4" xfId="5" applyFill="1" applyAlignment="1">
      <alignment horizontal="center"/>
      <protection locked="0"/>
    </xf>
    <xf numFmtId="1" fontId="6" fillId="4" borderId="4" xfId="5" applyNumberFormat="1" applyAlignment="1">
      <alignment horizontal="center"/>
      <protection locked="0"/>
    </xf>
    <xf numFmtId="0" fontId="37" fillId="0" borderId="0" xfId="0" applyFont="1"/>
    <xf numFmtId="0" fontId="8" fillId="0" borderId="11" xfId="26" applyFont="1" applyFill="1"/>
    <xf numFmtId="176" fontId="6" fillId="4" borderId="4" xfId="5" applyNumberFormat="1" applyAlignment="1">
      <alignment horizontal="center"/>
      <protection locked="0"/>
    </xf>
    <xf numFmtId="176" fontId="0" fillId="0" borderId="0" xfId="0" applyNumberFormat="1"/>
    <xf numFmtId="0" fontId="0" fillId="0" borderId="17" xfId="0" applyBorder="1" applyAlignment="1">
      <alignment horizontal="center"/>
    </xf>
    <xf numFmtId="0" fontId="7" fillId="2" borderId="17" xfId="6" applyBorder="1">
      <alignment horizontal="center" vertical="center"/>
    </xf>
    <xf numFmtId="2" fontId="6" fillId="4" borderId="18" xfId="5" applyNumberFormat="1" applyBorder="1" applyAlignment="1">
      <alignment horizontal="center"/>
      <protection locked="0"/>
    </xf>
    <xf numFmtId="0" fontId="8" fillId="18" borderId="0" xfId="7" applyFill="1"/>
    <xf numFmtId="2" fontId="0" fillId="18" borderId="0" xfId="0" applyNumberFormat="1" applyFill="1" applyAlignment="1">
      <alignment horizontal="center"/>
    </xf>
    <xf numFmtId="171" fontId="6" fillId="4" borderId="18" xfId="5" applyNumberFormat="1" applyBorder="1" applyAlignment="1">
      <alignment horizontal="center"/>
      <protection locked="0"/>
    </xf>
    <xf numFmtId="171" fontId="0" fillId="0" borderId="0" xfId="0" applyNumberFormat="1" applyAlignment="1">
      <alignment horizontal="center"/>
    </xf>
    <xf numFmtId="2" fontId="38" fillId="18" borderId="0" xfId="0" applyNumberFormat="1" applyFont="1" applyFill="1"/>
    <xf numFmtId="0" fontId="40" fillId="0" borderId="0" xfId="51"/>
    <xf numFmtId="0" fontId="0" fillId="0" borderId="0" xfId="0" applyFill="1" applyAlignment="1">
      <alignment horizontal="center"/>
    </xf>
    <xf numFmtId="0" fontId="0" fillId="0" borderId="11" xfId="26" applyFont="1" applyFill="1" applyAlignment="1">
      <alignment horizontal="center"/>
    </xf>
    <xf numFmtId="9" fontId="0" fillId="0" borderId="0" xfId="8" applyNumberFormat="1" applyFont="1" applyFill="1" applyAlignment="1">
      <alignment horizontal="center"/>
    </xf>
    <xf numFmtId="171" fontId="0" fillId="0" borderId="0" xfId="0" applyNumberFormat="1" applyFill="1" applyAlignment="1">
      <alignment horizontal="center"/>
    </xf>
    <xf numFmtId="0" fontId="32" fillId="18" borderId="14" xfId="50" applyFill="1"/>
    <xf numFmtId="0" fontId="0" fillId="18" borderId="0" xfId="26" applyFont="1" applyFill="1" applyBorder="1"/>
    <xf numFmtId="1" fontId="0" fillId="18" borderId="0" xfId="0" applyNumberFormat="1" applyFill="1" applyAlignment="1">
      <alignment horizontal="center"/>
    </xf>
    <xf numFmtId="0" fontId="8" fillId="0" borderId="0" xfId="7" applyFill="1"/>
    <xf numFmtId="1" fontId="41" fillId="0" borderId="0" xfId="0" applyNumberFormat="1" applyFont="1" applyAlignment="1">
      <alignment horizontal="center"/>
    </xf>
    <xf numFmtId="2" fontId="0" fillId="0" borderId="11" xfId="26" applyNumberFormat="1" applyFont="1" applyFill="1" applyAlignment="1">
      <alignment horizontal="center"/>
    </xf>
    <xf numFmtId="3" fontId="0" fillId="0" borderId="0" xfId="0" applyNumberFormat="1"/>
    <xf numFmtId="2" fontId="0" fillId="0" borderId="0" xfId="8" applyNumberFormat="1" applyFont="1" applyAlignment="1">
      <alignment horizontal="center"/>
    </xf>
    <xf numFmtId="0" fontId="0" fillId="0" borderId="0" xfId="0" applyFont="1" applyFill="1" applyAlignment="1">
      <alignment horizontal="center"/>
    </xf>
    <xf numFmtId="2" fontId="41" fillId="0" borderId="0" xfId="0" applyNumberFormat="1" applyFont="1" applyFill="1" applyAlignment="1">
      <alignment horizontal="center"/>
    </xf>
    <xf numFmtId="10" fontId="1" fillId="0" borderId="0" xfId="8" applyNumberFormat="1" applyFont="1" applyFill="1" applyAlignment="1">
      <alignment horizontal="center"/>
    </xf>
    <xf numFmtId="2" fontId="41" fillId="0" borderId="0" xfId="0" applyNumberFormat="1" applyFont="1" applyAlignment="1">
      <alignment horizontal="center"/>
    </xf>
    <xf numFmtId="0" fontId="0" fillId="0" borderId="0" xfId="0" applyAlignment="1">
      <alignment horizontal="left"/>
    </xf>
    <xf numFmtId="10" fontId="0" fillId="0" borderId="0" xfId="8" applyNumberFormat="1" applyFont="1" applyFill="1" applyAlignment="1">
      <alignment horizontal="center"/>
    </xf>
    <xf numFmtId="9" fontId="0" fillId="0" borderId="0" xfId="8" applyFont="1" applyFill="1" applyAlignment="1">
      <alignment horizontal="center"/>
    </xf>
    <xf numFmtId="2" fontId="0" fillId="0" borderId="0" xfId="0" applyNumberFormat="1" applyFill="1"/>
    <xf numFmtId="11" fontId="0" fillId="0" borderId="0" xfId="0" applyNumberFormat="1" applyFill="1" applyAlignment="1">
      <alignment horizontal="center"/>
    </xf>
    <xf numFmtId="11" fontId="0" fillId="0" borderId="11" xfId="26" applyNumberFormat="1" applyFont="1" applyFill="1" applyAlignment="1">
      <alignment horizontal="center"/>
    </xf>
    <xf numFmtId="170" fontId="0" fillId="0" borderId="0" xfId="0" applyNumberFormat="1" applyFill="1" applyAlignment="1">
      <alignment horizontal="center"/>
    </xf>
    <xf numFmtId="177" fontId="0" fillId="0" borderId="0" xfId="0" applyNumberFormat="1" applyFill="1" applyAlignment="1">
      <alignment horizontal="center"/>
    </xf>
    <xf numFmtId="1" fontId="0" fillId="0" borderId="0" xfId="0" applyNumberFormat="1" applyFont="1" applyFill="1" applyAlignment="1">
      <alignment horizontal="center"/>
    </xf>
    <xf numFmtId="0" fontId="0" fillId="0" borderId="0" xfId="0" applyFill="1" applyBorder="1"/>
    <xf numFmtId="0" fontId="8" fillId="5" borderId="1" xfId="7" applyFill="1" applyBorder="1"/>
    <xf numFmtId="0" fontId="8" fillId="16" borderId="0" xfId="7" applyFill="1" applyBorder="1"/>
    <xf numFmtId="0" fontId="8" fillId="0" borderId="0" xfId="7" applyBorder="1"/>
    <xf numFmtId="0" fontId="8" fillId="0" borderId="11" xfId="7" applyBorder="1"/>
    <xf numFmtId="0" fontId="0" fillId="0" borderId="20" xfId="39" applyFont="1" applyBorder="1"/>
    <xf numFmtId="0" fontId="8" fillId="0" borderId="20" xfId="39" applyFont="1" applyBorder="1"/>
    <xf numFmtId="1" fontId="41" fillId="0" borderId="20" xfId="39" applyNumberFormat="1" applyFont="1" applyBorder="1" applyAlignment="1">
      <alignment horizontal="center"/>
    </xf>
    <xf numFmtId="9" fontId="0" fillId="0" borderId="0" xfId="0" applyNumberFormat="1" applyAlignment="1">
      <alignment horizontal="center"/>
    </xf>
    <xf numFmtId="11" fontId="0" fillId="0" borderId="0" xfId="0" applyNumberFormat="1" applyAlignment="1">
      <alignment horizontal="center"/>
    </xf>
    <xf numFmtId="11" fontId="41" fillId="0" borderId="0" xfId="0" applyNumberFormat="1" applyFont="1" applyAlignment="1">
      <alignment horizontal="center"/>
    </xf>
    <xf numFmtId="0" fontId="32" fillId="0" borderId="0" xfId="53" applyAlignment="1">
      <alignment horizontal="center"/>
    </xf>
    <xf numFmtId="0" fontId="42" fillId="0" borderId="19" xfId="52" applyAlignment="1">
      <alignment horizontal="center"/>
    </xf>
    <xf numFmtId="0" fontId="32" fillId="0" borderId="2" xfId="53" applyBorder="1" applyAlignment="1">
      <alignment horizontal="center"/>
    </xf>
    <xf numFmtId="0" fontId="41" fillId="0" borderId="20" xfId="39" applyFont="1" applyBorder="1"/>
    <xf numFmtId="0" fontId="41" fillId="0" borderId="0" xfId="0" applyFont="1"/>
    <xf numFmtId="0" fontId="8" fillId="0" borderId="11" xfId="7" applyFill="1" applyBorder="1"/>
    <xf numFmtId="0" fontId="42" fillId="0" borderId="19" xfId="52"/>
    <xf numFmtId="9" fontId="42" fillId="0" borderId="19" xfId="52" applyNumberFormat="1" applyAlignment="1">
      <alignment horizontal="center"/>
    </xf>
    <xf numFmtId="0" fontId="8" fillId="0" borderId="19" xfId="7" applyBorder="1"/>
    <xf numFmtId="0" fontId="32" fillId="0" borderId="2" xfId="53" applyFont="1" applyBorder="1" applyAlignment="1">
      <alignment horizontal="center"/>
    </xf>
    <xf numFmtId="0" fontId="42" fillId="0" borderId="19" xfId="52" applyAlignment="1">
      <alignment horizontal="left"/>
    </xf>
    <xf numFmtId="2" fontId="0" fillId="0" borderId="2" xfId="0" applyNumberFormat="1" applyFill="1" applyBorder="1" applyAlignment="1">
      <alignment horizontal="center"/>
    </xf>
    <xf numFmtId="0" fontId="0" fillId="18" borderId="20" xfId="26" applyFont="1" applyFill="1" applyBorder="1"/>
    <xf numFmtId="0" fontId="8" fillId="18" borderId="20" xfId="7" applyFill="1" applyBorder="1"/>
    <xf numFmtId="174" fontId="0" fillId="18" borderId="20" xfId="26" applyNumberFormat="1" applyFont="1" applyFill="1" applyBorder="1"/>
    <xf numFmtId="2" fontId="0" fillId="18" borderId="20" xfId="26" applyNumberFormat="1" applyFont="1" applyFill="1" applyBorder="1" applyAlignment="1">
      <alignment horizontal="center"/>
    </xf>
    <xf numFmtId="0" fontId="0" fillId="0" borderId="0" xfId="39" applyFont="1" applyFill="1" applyBorder="1"/>
    <xf numFmtId="174" fontId="0" fillId="0" borderId="0" xfId="26" applyNumberFormat="1" applyFont="1" applyFill="1" applyBorder="1"/>
    <xf numFmtId="173" fontId="0" fillId="0" borderId="0" xfId="0" applyNumberFormat="1" applyFill="1" applyBorder="1"/>
    <xf numFmtId="0" fontId="32" fillId="0" borderId="14" xfId="50" applyFill="1"/>
    <xf numFmtId="0" fontId="0" fillId="0" borderId="0" xfId="0" applyFill="1" applyBorder="1" applyAlignment="1">
      <alignment horizontal="center"/>
    </xf>
    <xf numFmtId="173" fontId="0" fillId="0" borderId="11" xfId="26" applyNumberFormat="1" applyFont="1" applyFill="1"/>
    <xf numFmtId="0" fontId="41" fillId="0" borderId="0" xfId="0" applyFont="1" applyFill="1" applyBorder="1" applyAlignment="1">
      <alignment horizontal="center"/>
    </xf>
    <xf numFmtId="2" fontId="0" fillId="0" borderId="0" xfId="0" applyNumberFormat="1" applyFill="1" applyBorder="1" applyAlignment="1">
      <alignment horizontal="center"/>
    </xf>
    <xf numFmtId="2" fontId="41" fillId="0" borderId="0" xfId="0" applyNumberFormat="1" applyFont="1" applyFill="1" applyBorder="1" applyAlignment="1">
      <alignment horizontal="center"/>
    </xf>
    <xf numFmtId="0" fontId="0" fillId="19" borderId="0" xfId="0" applyFill="1"/>
    <xf numFmtId="10" fontId="41" fillId="0" borderId="0" xfId="8" applyNumberFormat="1" applyFont="1" applyAlignment="1">
      <alignment horizontal="center"/>
    </xf>
    <xf numFmtId="2" fontId="42" fillId="0" borderId="19" xfId="52" applyNumberFormat="1" applyAlignment="1">
      <alignment horizontal="center"/>
    </xf>
    <xf numFmtId="175" fontId="0" fillId="0" borderId="11" xfId="26" applyNumberFormat="1" applyFont="1"/>
    <xf numFmtId="0" fontId="0" fillId="0" borderId="0" xfId="0" pivotButton="1"/>
    <xf numFmtId="0" fontId="0" fillId="0" borderId="0" xfId="0" applyNumberFormat="1"/>
    <xf numFmtId="0" fontId="43" fillId="16" borderId="0" xfId="46" applyFont="1" applyBorder="1">
      <alignment horizontal="left"/>
    </xf>
    <xf numFmtId="0" fontId="0" fillId="0" borderId="0" xfId="0" applyAlignment="1"/>
    <xf numFmtId="1" fontId="0" fillId="0" borderId="0" xfId="0" applyNumberFormat="1"/>
    <xf numFmtId="10" fontId="0" fillId="0" borderId="0" xfId="0" applyNumberFormat="1"/>
    <xf numFmtId="0" fontId="10" fillId="12" borderId="4" xfId="28"/>
    <xf numFmtId="10" fontId="10" fillId="12" borderId="4" xfId="28" applyNumberFormat="1"/>
    <xf numFmtId="0" fontId="0" fillId="0" borderId="0" xfId="0" applyAlignment="1">
      <alignment horizontal="left" indent="1"/>
    </xf>
    <xf numFmtId="0" fontId="36" fillId="16" borderId="0" xfId="46" applyFont="1" applyBorder="1" applyAlignment="1">
      <alignment vertical="center"/>
    </xf>
    <xf numFmtId="0" fontId="0" fillId="20" borderId="0" xfId="0" applyFill="1"/>
    <xf numFmtId="0" fontId="0" fillId="24" borderId="0" xfId="0" applyFill="1"/>
    <xf numFmtId="0" fontId="0" fillId="0" borderId="0" xfId="0" applyFont="1" applyFill="1" applyBorder="1"/>
    <xf numFmtId="0" fontId="0" fillId="0" borderId="0" xfId="0" applyFont="1" applyFill="1"/>
    <xf numFmtId="1" fontId="41" fillId="0" borderId="0" xfId="0" applyNumberFormat="1" applyFont="1" applyFill="1" applyAlignment="1">
      <alignment horizontal="center"/>
    </xf>
    <xf numFmtId="2" fontId="41" fillId="0" borderId="0" xfId="0" quotePrefix="1" applyNumberFormat="1" applyFont="1" applyFill="1" applyAlignment="1">
      <alignment horizontal="center"/>
    </xf>
    <xf numFmtId="2" fontId="0" fillId="0" borderId="0" xfId="0" applyNumberFormat="1" applyFont="1" applyFill="1" applyAlignment="1">
      <alignment horizontal="center"/>
    </xf>
    <xf numFmtId="0" fontId="41" fillId="0" borderId="0" xfId="0" applyFont="1" applyFill="1"/>
    <xf numFmtId="4" fontId="0" fillId="0" borderId="0" xfId="0" applyNumberFormat="1" applyFill="1"/>
    <xf numFmtId="178" fontId="0" fillId="0" borderId="0" xfId="8" applyNumberFormat="1" applyFont="1" applyAlignment="1">
      <alignment horizontal="center"/>
    </xf>
    <xf numFmtId="0" fontId="6" fillId="4" borderId="21" xfId="5" applyBorder="1" applyAlignment="1">
      <alignment horizontal="center"/>
      <protection locked="0"/>
    </xf>
    <xf numFmtId="0" fontId="6" fillId="4" borderId="17" xfId="5" applyBorder="1" applyAlignment="1">
      <alignment horizontal="center"/>
      <protection locked="0"/>
    </xf>
    <xf numFmtId="0" fontId="6" fillId="0" borderId="0" xfId="5" applyFill="1" applyBorder="1" applyAlignment="1">
      <alignment horizontal="center"/>
      <protection locked="0"/>
    </xf>
    <xf numFmtId="0" fontId="29" fillId="0" borderId="0" xfId="0" applyFont="1" applyFill="1"/>
    <xf numFmtId="169" fontId="0" fillId="0" borderId="0" xfId="8" applyNumberFormat="1" applyFont="1"/>
    <xf numFmtId="179" fontId="0" fillId="0" borderId="0" xfId="8" applyNumberFormat="1" applyFont="1" applyAlignment="1">
      <alignment horizontal="center"/>
    </xf>
    <xf numFmtId="11" fontId="0" fillId="0" borderId="0" xfId="0" applyNumberFormat="1"/>
    <xf numFmtId="0" fontId="0" fillId="25" borderId="0" xfId="0" applyFill="1"/>
    <xf numFmtId="0" fontId="0" fillId="21" borderId="0" xfId="0" applyFill="1"/>
    <xf numFmtId="0" fontId="0" fillId="8" borderId="17" xfId="18" applyFont="1" applyBorder="1" applyAlignment="1">
      <alignment horizontal="center"/>
    </xf>
    <xf numFmtId="0" fontId="0" fillId="8" borderId="17" xfId="18" applyFont="1" applyBorder="1"/>
    <xf numFmtId="0" fontId="33" fillId="0" borderId="0" xfId="0" applyFont="1"/>
    <xf numFmtId="167" fontId="28" fillId="0" borderId="8" xfId="44" applyFill="1"/>
    <xf numFmtId="167" fontId="8" fillId="0" borderId="8" xfId="7" applyNumberFormat="1" applyFill="1" applyBorder="1"/>
    <xf numFmtId="167" fontId="8" fillId="0" borderId="15" xfId="7" applyNumberFormat="1" applyFill="1" applyBorder="1"/>
    <xf numFmtId="0" fontId="37" fillId="0" borderId="0" xfId="0" applyFont="1" applyFill="1"/>
    <xf numFmtId="171" fontId="0" fillId="0" borderId="0" xfId="26" applyNumberFormat="1" applyFont="1" applyBorder="1" applyAlignment="1">
      <alignment horizontal="center"/>
    </xf>
    <xf numFmtId="1" fontId="0" fillId="0" borderId="11" xfId="26" applyNumberFormat="1" applyFont="1" applyAlignment="1">
      <alignment horizontal="center"/>
    </xf>
    <xf numFmtId="10" fontId="1" fillId="0" borderId="0" xfId="8" applyNumberFormat="1" applyFont="1" applyAlignment="1">
      <alignment horizontal="center"/>
    </xf>
    <xf numFmtId="10" fontId="0" fillId="0" borderId="0" xfId="0" applyNumberFormat="1" applyAlignment="1">
      <alignment horizontal="center"/>
    </xf>
    <xf numFmtId="2" fontId="0" fillId="0" borderId="11" xfId="26" applyNumberFormat="1" applyFont="1" applyFill="1"/>
    <xf numFmtId="0" fontId="10" fillId="12" borderId="4" xfId="28" applyAlignment="1">
      <alignment horizontal="center"/>
    </xf>
    <xf numFmtId="0" fontId="38" fillId="0" borderId="0" xfId="0" applyFont="1"/>
    <xf numFmtId="0" fontId="30" fillId="16" borderId="0" xfId="46" applyBorder="1">
      <alignment horizontal="left"/>
    </xf>
    <xf numFmtId="0" fontId="0" fillId="8" borderId="17" xfId="54" applyFont="1" applyBorder="1" applyAlignment="1">
      <alignment horizontal="center"/>
    </xf>
    <xf numFmtId="0" fontId="4" fillId="0" borderId="0" xfId="10"/>
    <xf numFmtId="0" fontId="0" fillId="8" borderId="17" xfId="54" applyFont="1" applyBorder="1"/>
    <xf numFmtId="11" fontId="0" fillId="0" borderId="0" xfId="26" applyNumberFormat="1" applyFont="1" applyBorder="1" applyAlignment="1">
      <alignment horizontal="center"/>
    </xf>
    <xf numFmtId="3" fontId="0" fillId="0" borderId="0" xfId="0" applyNumberFormat="1" applyAlignment="1">
      <alignment horizontal="center"/>
    </xf>
    <xf numFmtId="11" fontId="0" fillId="0" borderId="11" xfId="26" applyNumberFormat="1" applyFont="1" applyAlignment="1">
      <alignment horizontal="center"/>
    </xf>
    <xf numFmtId="11" fontId="0" fillId="0" borderId="11" xfId="26" applyNumberFormat="1" applyFont="1" applyFill="1"/>
    <xf numFmtId="0" fontId="30" fillId="16" borderId="0" xfId="46" applyBorder="1">
      <alignment horizontal="left"/>
    </xf>
    <xf numFmtId="0" fontId="8" fillId="0" borderId="11" xfId="26" applyFont="1" applyAlignment="1">
      <alignment horizontal="center"/>
    </xf>
    <xf numFmtId="0" fontId="8" fillId="0" borderId="11" xfId="26" applyFont="1" applyFill="1" applyAlignment="1">
      <alignment horizontal="center"/>
    </xf>
    <xf numFmtId="0" fontId="10" fillId="12" borderId="4" xfId="28" applyBorder="1" applyAlignment="1">
      <alignment horizontal="center"/>
    </xf>
    <xf numFmtId="10" fontId="10" fillId="12" borderId="4" xfId="28" applyNumberFormat="1" applyBorder="1" applyAlignment="1">
      <alignment horizontal="center"/>
    </xf>
    <xf numFmtId="181" fontId="10" fillId="12" borderId="4" xfId="28" applyNumberFormat="1" applyBorder="1" applyAlignment="1">
      <alignment horizontal="center"/>
    </xf>
    <xf numFmtId="0" fontId="45" fillId="0" borderId="0" xfId="0" applyFont="1" applyFill="1"/>
    <xf numFmtId="0" fontId="0" fillId="0" borderId="0" xfId="0" quotePrefix="1" applyAlignment="1">
      <alignment horizontal="center"/>
    </xf>
    <xf numFmtId="0" fontId="46" fillId="0" borderId="0" xfId="51" applyFont="1"/>
    <xf numFmtId="167" fontId="8" fillId="0" borderId="0" xfId="7" quotePrefix="1" applyNumberFormat="1" applyFill="1" applyBorder="1"/>
    <xf numFmtId="0" fontId="0" fillId="0" borderId="11" xfId="26" applyFont="1" applyAlignment="1">
      <alignment horizontal="center"/>
    </xf>
    <xf numFmtId="0" fontId="8" fillId="26" borderId="0" xfId="7" applyFill="1"/>
    <xf numFmtId="0" fontId="38" fillId="0" borderId="0" xfId="0" applyFont="1" applyFill="1"/>
    <xf numFmtId="2" fontId="0" fillId="0" borderId="0" xfId="8" applyNumberFormat="1" applyFont="1" applyFill="1" applyAlignment="1">
      <alignment horizontal="center"/>
    </xf>
    <xf numFmtId="1" fontId="0" fillId="0" borderId="0" xfId="8" applyNumberFormat="1" applyFont="1" applyFill="1" applyAlignment="1">
      <alignment horizontal="center"/>
    </xf>
    <xf numFmtId="11" fontId="0" fillId="0" borderId="0" xfId="8" applyNumberFormat="1" applyFont="1" applyFill="1" applyAlignment="1">
      <alignment horizontal="center"/>
    </xf>
    <xf numFmtId="184" fontId="10" fillId="12" borderId="4" xfId="28" applyNumberFormat="1" applyBorder="1" applyAlignment="1">
      <alignment horizontal="center"/>
    </xf>
    <xf numFmtId="182" fontId="10" fillId="12" borderId="4" xfId="28" applyNumberFormat="1" applyBorder="1" applyAlignment="1">
      <alignment horizontal="center"/>
    </xf>
    <xf numFmtId="183" fontId="10" fillId="12" borderId="4" xfId="28" applyNumberFormat="1" applyBorder="1" applyAlignment="1">
      <alignment horizontal="center"/>
    </xf>
    <xf numFmtId="186" fontId="10" fillId="12" borderId="4" xfId="28" applyNumberFormat="1" applyBorder="1" applyAlignment="1">
      <alignment horizontal="center"/>
    </xf>
    <xf numFmtId="175" fontId="0" fillId="0" borderId="0" xfId="0" applyNumberFormat="1" applyAlignment="1">
      <alignment horizontal="center"/>
    </xf>
    <xf numFmtId="0" fontId="0" fillId="0" borderId="11" xfId="26" applyFont="1" applyFill="1" applyAlignment="1">
      <alignment horizontal="left"/>
    </xf>
    <xf numFmtId="0" fontId="8" fillId="0" borderId="0" xfId="7" applyFont="1" applyFill="1"/>
    <xf numFmtId="2" fontId="0" fillId="0" borderId="0" xfId="0" applyNumberFormat="1" applyFont="1" applyFill="1"/>
    <xf numFmtId="175" fontId="0" fillId="0" borderId="11" xfId="26" applyNumberFormat="1" applyFont="1" applyFill="1" applyAlignment="1">
      <alignment horizontal="center"/>
    </xf>
    <xf numFmtId="14" fontId="0" fillId="0" borderId="0" xfId="0" applyNumberFormat="1"/>
    <xf numFmtId="0" fontId="0" fillId="0" borderId="11" xfId="26" applyNumberFormat="1" applyFont="1" applyFill="1" applyAlignment="1">
      <alignment horizontal="center"/>
    </xf>
    <xf numFmtId="172" fontId="0" fillId="0" borderId="11" xfId="26" applyNumberFormat="1" applyFont="1" applyFill="1" applyAlignment="1">
      <alignment horizontal="center"/>
    </xf>
    <xf numFmtId="171" fontId="0" fillId="0" borderId="11" xfId="26" applyNumberFormat="1" applyFont="1" applyFill="1" applyAlignment="1">
      <alignment horizontal="center"/>
    </xf>
    <xf numFmtId="187" fontId="0" fillId="0" borderId="0" xfId="8" applyNumberFormat="1" applyFont="1" applyFill="1" applyAlignment="1">
      <alignment horizontal="center"/>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xf>
    <xf numFmtId="9" fontId="6" fillId="4" borderId="4" xfId="8" applyFont="1" applyFill="1" applyBorder="1" applyAlignment="1" applyProtection="1">
      <alignment horizontal="center"/>
      <protection locked="0"/>
    </xf>
    <xf numFmtId="9" fontId="6" fillId="4" borderId="4" xfId="5" applyNumberFormat="1" applyAlignment="1">
      <alignment horizontal="center"/>
      <protection locked="0"/>
    </xf>
    <xf numFmtId="0" fontId="8" fillId="0" borderId="0" xfId="7" applyFill="1" applyAlignment="1">
      <alignment horizontal="center"/>
    </xf>
    <xf numFmtId="10" fontId="35" fillId="0" borderId="0" xfId="0" applyNumberFormat="1" applyFont="1" applyAlignment="1">
      <alignment horizontal="center"/>
    </xf>
    <xf numFmtId="10" fontId="48" fillId="0" borderId="0" xfId="0" applyNumberFormat="1" applyFont="1" applyAlignment="1">
      <alignment horizontal="center"/>
    </xf>
    <xf numFmtId="4" fontId="0" fillId="0" borderId="0" xfId="0" applyNumberFormat="1" applyFill="1" applyBorder="1" applyAlignment="1">
      <alignment horizontal="center"/>
    </xf>
    <xf numFmtId="0" fontId="32" fillId="0" borderId="2" xfId="50" applyBorder="1" applyAlignment="1">
      <alignment horizontal="center"/>
    </xf>
    <xf numFmtId="0" fontId="41" fillId="0" borderId="0" xfId="0" applyFont="1" applyFill="1" applyAlignment="1">
      <alignment horizontal="center"/>
    </xf>
    <xf numFmtId="0" fontId="0" fillId="0" borderId="2" xfId="0" applyFill="1" applyBorder="1" applyAlignment="1">
      <alignment horizontal="center"/>
    </xf>
    <xf numFmtId="0" fontId="47" fillId="0" borderId="11" xfId="26" applyFont="1"/>
    <xf numFmtId="2" fontId="49" fillId="0" borderId="0" xfId="0" applyNumberFormat="1" applyFont="1" applyAlignment="1">
      <alignment horizontal="center"/>
    </xf>
    <xf numFmtId="0" fontId="0" fillId="0" borderId="2" xfId="0" applyFill="1" applyBorder="1"/>
    <xf numFmtId="1" fontId="0" fillId="0" borderId="2" xfId="0" applyNumberFormat="1" applyFill="1" applyBorder="1" applyAlignment="1">
      <alignment horizontal="center"/>
    </xf>
    <xf numFmtId="0" fontId="0" fillId="0" borderId="2" xfId="0" applyBorder="1" applyAlignment="1">
      <alignment horizontal="center"/>
    </xf>
    <xf numFmtId="0" fontId="8" fillId="0" borderId="2" xfId="7" applyBorder="1" applyAlignment="1">
      <alignment horizontal="left"/>
    </xf>
    <xf numFmtId="0" fontId="8" fillId="0" borderId="0" xfId="7" applyBorder="1" applyAlignment="1">
      <alignment horizontal="left"/>
    </xf>
    <xf numFmtId="0" fontId="0" fillId="0" borderId="0" xfId="0" applyBorder="1"/>
    <xf numFmtId="0" fontId="32" fillId="0" borderId="14" xfId="50" applyAlignment="1">
      <alignment horizontal="center"/>
    </xf>
    <xf numFmtId="0" fontId="0" fillId="0" borderId="2" xfId="0" applyFont="1" applyFill="1" applyBorder="1" applyAlignment="1">
      <alignment horizontal="left"/>
    </xf>
    <xf numFmtId="0" fontId="0" fillId="0" borderId="2" xfId="0" applyFont="1" applyFill="1" applyBorder="1"/>
    <xf numFmtId="0" fontId="41" fillId="0" borderId="0" xfId="0" applyFont="1" applyFill="1" applyBorder="1"/>
    <xf numFmtId="9" fontId="0" fillId="0" borderId="0" xfId="8" applyFont="1"/>
    <xf numFmtId="0" fontId="8" fillId="0" borderId="0" xfId="7" applyAlignment="1">
      <alignment horizontal="left"/>
    </xf>
    <xf numFmtId="9" fontId="38" fillId="0" borderId="0" xfId="0" applyNumberFormat="1" applyFont="1" applyAlignment="1">
      <alignment horizontal="left"/>
    </xf>
    <xf numFmtId="0" fontId="38" fillId="0" borderId="0" xfId="0" applyFont="1" applyAlignment="1">
      <alignment horizontal="left"/>
    </xf>
    <xf numFmtId="1" fontId="0" fillId="0" borderId="0" xfId="0" applyNumberFormat="1" applyFill="1"/>
    <xf numFmtId="177" fontId="6" fillId="4" borderId="4" xfId="5" applyNumberFormat="1" applyAlignment="1">
      <alignment horizontal="center"/>
      <protection locked="0"/>
    </xf>
    <xf numFmtId="0" fontId="46" fillId="0" borderId="0" xfId="0" applyFont="1"/>
    <xf numFmtId="0" fontId="38" fillId="0" borderId="0" xfId="0" applyFont="1" applyFill="1" applyBorder="1"/>
    <xf numFmtId="188" fontId="0" fillId="0" borderId="0" xfId="56" applyNumberFormat="1" applyFont="1" applyFill="1" applyAlignment="1">
      <alignment horizontal="center"/>
    </xf>
    <xf numFmtId="0" fontId="0" fillId="0" borderId="0" xfId="0" applyFont="1" applyAlignment="1">
      <alignment horizontal="center"/>
    </xf>
    <xf numFmtId="188" fontId="1" fillId="0" borderId="0" xfId="56" applyNumberFormat="1" applyFont="1" applyFill="1" applyAlignment="1">
      <alignment horizontal="center"/>
    </xf>
    <xf numFmtId="43" fontId="1" fillId="0" borderId="0" xfId="56" applyNumberFormat="1" applyFont="1" applyFill="1" applyAlignment="1">
      <alignment horizontal="center"/>
    </xf>
    <xf numFmtId="0" fontId="8" fillId="27" borderId="0" xfId="7" applyFill="1"/>
    <xf numFmtId="185" fontId="10" fillId="12" borderId="4" xfId="28" applyNumberFormat="1" applyFont="1" applyBorder="1" applyAlignment="1">
      <alignment horizontal="center"/>
    </xf>
    <xf numFmtId="10" fontId="10" fillId="12" borderId="4" xfId="28" applyNumberFormat="1" applyFont="1" applyBorder="1" applyAlignment="1">
      <alignment horizontal="center"/>
    </xf>
    <xf numFmtId="0" fontId="46" fillId="0" borderId="0" xfId="0" applyFont="1" applyFill="1"/>
    <xf numFmtId="189" fontId="10" fillId="12" borderId="4" xfId="8" applyNumberFormat="1" applyFont="1" applyFill="1" applyBorder="1" applyAlignment="1">
      <alignment horizontal="center"/>
    </xf>
    <xf numFmtId="0" fontId="0" fillId="0" borderId="0" xfId="0" quotePrefix="1"/>
    <xf numFmtId="9" fontId="41" fillId="0" borderId="0" xfId="8" applyFont="1" applyFill="1" applyBorder="1" applyAlignment="1">
      <alignment horizontal="center"/>
    </xf>
    <xf numFmtId="0" fontId="7" fillId="2" borderId="22" xfId="6" applyBorder="1">
      <alignment horizontal="center" vertical="center"/>
    </xf>
    <xf numFmtId="2" fontId="0" fillId="0" borderId="17" xfId="0" applyNumberFormat="1" applyBorder="1" applyAlignment="1">
      <alignment horizontal="center"/>
    </xf>
    <xf numFmtId="2" fontId="0" fillId="0" borderId="17" xfId="0" applyNumberFormat="1" applyFill="1" applyBorder="1" applyAlignment="1">
      <alignment horizontal="center"/>
    </xf>
    <xf numFmtId="190" fontId="10" fillId="12" borderId="4" xfId="28" applyNumberFormat="1" applyBorder="1" applyAlignment="1">
      <alignment horizontal="center"/>
    </xf>
    <xf numFmtId="191" fontId="10" fillId="12" borderId="4" xfId="28" applyNumberFormat="1" applyBorder="1" applyAlignment="1">
      <alignment horizontal="center"/>
    </xf>
    <xf numFmtId="188" fontId="0" fillId="0" borderId="0" xfId="56" applyNumberFormat="1" applyFont="1" applyFill="1"/>
    <xf numFmtId="9" fontId="0" fillId="0" borderId="0" xfId="0" applyNumberFormat="1" applyFill="1"/>
    <xf numFmtId="9" fontId="0" fillId="0" borderId="0" xfId="8" applyFont="1" applyFill="1"/>
    <xf numFmtId="0" fontId="50" fillId="5" borderId="1" xfId="9" applyFont="1">
      <alignment horizontal="left" indent="1"/>
    </xf>
    <xf numFmtId="0" fontId="2" fillId="0" borderId="0" xfId="0" applyFont="1"/>
    <xf numFmtId="2" fontId="8" fillId="0" borderId="19" xfId="52" applyNumberFormat="1" applyFont="1" applyAlignment="1">
      <alignment horizontal="center"/>
    </xf>
    <xf numFmtId="11" fontId="0" fillId="0" borderId="0" xfId="8" applyNumberFormat="1" applyFont="1" applyAlignment="1">
      <alignment horizontal="center"/>
    </xf>
    <xf numFmtId="1" fontId="0" fillId="0" borderId="11" xfId="26" applyNumberFormat="1" applyFont="1"/>
    <xf numFmtId="0" fontId="38" fillId="0" borderId="11" xfId="26" applyFont="1" applyFill="1"/>
    <xf numFmtId="2" fontId="10" fillId="0" borderId="11" xfId="26" applyNumberFormat="1" applyFont="1" applyFill="1" applyAlignment="1">
      <alignment horizontal="center"/>
    </xf>
    <xf numFmtId="172" fontId="10" fillId="0" borderId="11" xfId="26" applyNumberFormat="1" applyFont="1" applyFill="1" applyAlignment="1">
      <alignment horizontal="center"/>
    </xf>
    <xf numFmtId="0" fontId="51" fillId="16" borderId="0" xfId="46" applyFont="1" applyBorder="1" applyAlignment="1">
      <alignment horizontal="center" vertical="center"/>
    </xf>
    <xf numFmtId="0" fontId="53" fillId="16" borderId="0" xfId="46" applyFont="1" applyBorder="1" applyAlignment="1">
      <alignment horizontal="left" vertical="center"/>
    </xf>
    <xf numFmtId="0" fontId="54" fillId="0" borderId="0" xfId="0" applyFont="1"/>
    <xf numFmtId="188" fontId="6" fillId="4" borderId="4" xfId="56" applyNumberFormat="1" applyFont="1" applyFill="1" applyBorder="1" applyAlignment="1" applyProtection="1">
      <alignment horizontal="center"/>
      <protection locked="0"/>
    </xf>
    <xf numFmtId="188" fontId="0" fillId="0" borderId="0" xfId="56" applyNumberFormat="1" applyFont="1" applyAlignment="1">
      <alignment horizontal="center"/>
    </xf>
    <xf numFmtId="175" fontId="6" fillId="4" borderId="4" xfId="5" applyNumberFormat="1" applyAlignment="1">
      <alignment horizontal="center"/>
      <protection locked="0"/>
    </xf>
    <xf numFmtId="171" fontId="6" fillId="4" borderId="4" xfId="5" applyNumberFormat="1" applyAlignment="1">
      <alignment horizontal="center"/>
      <protection locked="0"/>
    </xf>
    <xf numFmtId="188" fontId="0" fillId="0" borderId="0" xfId="56" applyNumberFormat="1" applyFont="1"/>
    <xf numFmtId="0" fontId="0" fillId="0" borderId="0" xfId="0" applyFill="1" applyAlignment="1">
      <alignment horizontal="center" wrapText="1"/>
    </xf>
    <xf numFmtId="188" fontId="0" fillId="0" borderId="11" xfId="26" applyNumberFormat="1" applyFont="1" applyAlignment="1">
      <alignment horizontal="center"/>
    </xf>
    <xf numFmtId="0" fontId="35" fillId="0" borderId="0" xfId="0" applyFont="1" applyBorder="1"/>
    <xf numFmtId="43" fontId="0" fillId="0" borderId="0" xfId="56" applyFont="1" applyFill="1" applyBorder="1" applyAlignment="1">
      <alignment horizontal="center"/>
    </xf>
    <xf numFmtId="0" fontId="1" fillId="0" borderId="11" xfId="26" applyFont="1"/>
    <xf numFmtId="0" fontId="0" fillId="0" borderId="0" xfId="0" applyFont="1" applyAlignment="1">
      <alignment wrapText="1"/>
    </xf>
    <xf numFmtId="0" fontId="0" fillId="0" borderId="0" xfId="0" applyFont="1" applyFill="1" applyAlignment="1">
      <alignment horizontal="left" wrapText="1"/>
    </xf>
    <xf numFmtId="0" fontId="1" fillId="0" borderId="0" xfId="26" applyFont="1" applyFill="1" applyBorder="1" applyAlignment="1">
      <alignment horizontal="left"/>
    </xf>
    <xf numFmtId="0" fontId="1" fillId="0" borderId="0" xfId="0" applyFont="1"/>
    <xf numFmtId="0" fontId="55" fillId="23" borderId="0" xfId="0" applyFont="1" applyFill="1"/>
    <xf numFmtId="0" fontId="10" fillId="12" borderId="21" xfId="28" applyBorder="1" applyAlignment="1">
      <alignment horizontal="center"/>
    </xf>
    <xf numFmtId="184" fontId="10" fillId="12" borderId="21" xfId="28" applyNumberFormat="1" applyBorder="1" applyAlignment="1">
      <alignment horizontal="center"/>
    </xf>
    <xf numFmtId="10" fontId="10" fillId="12" borderId="21" xfId="28" applyNumberFormat="1" applyBorder="1" applyAlignment="1">
      <alignment horizontal="center"/>
    </xf>
    <xf numFmtId="189" fontId="10" fillId="12" borderId="4" xfId="28" applyNumberFormat="1" applyBorder="1" applyAlignment="1">
      <alignment horizontal="center"/>
    </xf>
    <xf numFmtId="191" fontId="10" fillId="12" borderId="21" xfId="28" applyNumberFormat="1" applyBorder="1" applyAlignment="1">
      <alignment horizontal="center"/>
    </xf>
    <xf numFmtId="183" fontId="10" fillId="12" borderId="21" xfId="28" applyNumberFormat="1" applyBorder="1" applyAlignment="1">
      <alignment horizontal="center"/>
    </xf>
    <xf numFmtId="0" fontId="51" fillId="16" borderId="0" xfId="46" applyFont="1" applyBorder="1" applyAlignment="1">
      <alignment horizontal="center" vertical="center"/>
    </xf>
    <xf numFmtId="0" fontId="52" fillId="16" borderId="0" xfId="46" applyFont="1" applyBorder="1" applyAlignment="1">
      <alignment horizontal="center" vertical="center"/>
    </xf>
    <xf numFmtId="0" fontId="44" fillId="22" borderId="0" xfId="0" applyFont="1" applyFill="1" applyAlignment="1">
      <alignment horizontal="center" vertical="center"/>
    </xf>
    <xf numFmtId="0" fontId="44" fillId="21" borderId="0" xfId="0" applyFont="1" applyFill="1" applyAlignment="1">
      <alignment horizontal="center" vertical="center"/>
    </xf>
    <xf numFmtId="0" fontId="0" fillId="0" borderId="0" xfId="0" applyAlignment="1">
      <alignment horizontal="left" wrapText="1"/>
    </xf>
    <xf numFmtId="0" fontId="39" fillId="0" borderId="13" xfId="0" applyFont="1" applyBorder="1" applyAlignment="1">
      <alignment horizontal="center"/>
    </xf>
    <xf numFmtId="0" fontId="39" fillId="0" borderId="16"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xf numFmtId="0" fontId="0" fillId="0" borderId="26" xfId="0" applyBorder="1"/>
    <xf numFmtId="2" fontId="0" fillId="0" borderId="20" xfId="0" applyNumberFormat="1" applyBorder="1" applyAlignment="1">
      <alignment horizontal="center"/>
    </xf>
    <xf numFmtId="0" fontId="36" fillId="16" borderId="0" xfId="46" applyFont="1" applyBorder="1" applyAlignment="1">
      <alignment horizontal="left" wrapText="1"/>
    </xf>
  </cellXfs>
  <cellStyles count="57">
    <cellStyle name="Assumption" xfId="5" xr:uid="{25999111-5BEE-1142-9F9D-C928FD2F51B1}"/>
    <cellStyle name="Blank" xfId="21" xr:uid="{69668FB5-F307-F848-96D6-D53EAEF44539}"/>
    <cellStyle name="Check" xfId="22" xr:uid="{1166EF11-7A07-D642-95DA-09D7A54B2306}"/>
    <cellStyle name="Comma" xfId="56" builtinId="3"/>
    <cellStyle name="Comma [0] 2" xfId="42" xr:uid="{3B45539C-4C6A-924C-8283-F328AEECF4DD}"/>
    <cellStyle name="Comma 2" xfId="41" xr:uid="{F32C693F-4E00-0246-B5CD-CD5CCF5DDD5C}"/>
    <cellStyle name="Description" xfId="13" xr:uid="{B210869B-170B-F646-9936-36D5F4F9E668}"/>
    <cellStyle name="Flag" xfId="44" xr:uid="{5CD636E4-C1B2-BD47-BD2E-5B3AC0059132}"/>
    <cellStyle name="Head0" xfId="11" xr:uid="{BC184918-35B4-534C-B70B-64052B2F0940}"/>
    <cellStyle name="Header1" xfId="15" xr:uid="{138E5636-1617-F84B-8B91-6607434A3EFA}"/>
    <cellStyle name="Header1 2" xfId="33" xr:uid="{08F1BBFF-D0EA-BF4C-A980-9F8E570FFD0A}"/>
    <cellStyle name="Header2" xfId="16" xr:uid="{97ADDCD5-B304-774E-8BE7-834BCF774BF7}"/>
    <cellStyle name="Header2 2" xfId="34" xr:uid="{7927131E-1693-8245-ADBF-C4CA85E4077F}"/>
    <cellStyle name="Header3" xfId="17" xr:uid="{02724C5B-BE60-9244-9E2A-823E14B31C9A}"/>
    <cellStyle name="Header3 2" xfId="35" xr:uid="{CAC06C9C-0BE3-924E-8CD3-2525C3C5307E}"/>
    <cellStyle name="Heading 2" xfId="52" builtinId="17"/>
    <cellStyle name="Heading 3" xfId="50" builtinId="18"/>
    <cellStyle name="Heading 4" xfId="53" builtinId="19"/>
    <cellStyle name="Hyperlink" xfId="51" builtinId="8"/>
    <cellStyle name="InSheet" xfId="49" xr:uid="{E17D15E7-D827-2648-A655-457D3B6E093A}"/>
    <cellStyle name="Line_Calc" xfId="25" xr:uid="{4873B7A3-770A-124E-BFC8-DEBF6CE4B522}"/>
    <cellStyle name="Line_ClosingBal" xfId="26" xr:uid="{6F5B98B8-AB5A-B547-A1C6-D5F2A4F8890C}"/>
    <cellStyle name="Line_Subtotal 2" xfId="39" xr:uid="{12F1FD57-00BC-EB43-A8FC-F27AACCDB1A7}"/>
    <cellStyle name="Line_Summary" xfId="32" xr:uid="{A8604821-602C-1046-A7ED-847017599641}"/>
    <cellStyle name="Line_Total" xfId="27" xr:uid="{20C8F581-F2A7-0B42-B4C6-332D749B85C4}"/>
    <cellStyle name="Link" xfId="18" xr:uid="{95BB541D-FCB2-0344-9DAF-9C7810766F12}"/>
    <cellStyle name="Link 2" xfId="36" xr:uid="{73FE54DB-2990-2442-8E5B-16A542221464}"/>
    <cellStyle name="Link 3" xfId="54" xr:uid="{B94450D6-E832-E049-9FFF-E8131D8B3C8A}"/>
    <cellStyle name="Linkin" xfId="23" xr:uid="{DBEA5998-AACA-FD45-A2CA-D07348F60093}"/>
    <cellStyle name="Linkin 2" xfId="38" xr:uid="{414110BA-CAA2-364A-A4D1-F3E02A0FD9CA}"/>
    <cellStyle name="Linkout" xfId="24" xr:uid="{A317C500-1B35-D24F-821C-C2BE93119FA5}"/>
    <cellStyle name="Normal" xfId="0" builtinId="0"/>
    <cellStyle name="Normal 2" xfId="2" xr:uid="{0C5E6745-5205-B44D-A97D-2CE1A105E3B4}"/>
    <cellStyle name="Normal 2 2" xfId="3" xr:uid="{6AF777CA-49B7-6D48-9BAB-25BEB2FF2250}"/>
    <cellStyle name="Normal 3" xfId="10" xr:uid="{7D769159-ABA9-A84C-AB1B-6218C6DDEC73}"/>
    <cellStyle name="Output 2" xfId="20" xr:uid="{3304E35F-E73A-9A4E-82FC-7B68CD655BF2}"/>
    <cellStyle name="Output 2 2" xfId="37" xr:uid="{AEEE64A9-377F-7C4A-B32B-F254DEFFFECC}"/>
    <cellStyle name="Percent" xfId="8" builtinId="5"/>
    <cellStyle name="Percent 2" xfId="43" xr:uid="{473CFE7A-4032-8546-B72D-E8B5E3C9D1E2}"/>
    <cellStyle name="Percent 2 2" xfId="47" xr:uid="{F704FF72-625E-1747-A703-F5BA4EBA78E5}"/>
    <cellStyle name="Ratio" xfId="48" xr:uid="{D6CC86BD-94A0-8041-81EE-7E374428C0E3}"/>
    <cellStyle name="Section Title" xfId="46" xr:uid="{054AB736-86B0-B94E-BA66-9171E8DB4165}"/>
    <cellStyle name="SheetSub" xfId="4" xr:uid="{11083C7E-FC4F-A14A-9288-550638966AE6}"/>
    <cellStyle name="SheetTop" xfId="9" xr:uid="{72827917-54DB-3B47-A776-16B01D579D52}"/>
    <cellStyle name="SheetTop_Calc" xfId="1" xr:uid="{1619BD12-1587-E143-9540-7AC8EAA5DF08}"/>
    <cellStyle name="SheetTop_Input" xfId="12" xr:uid="{3FEC2A1C-ED8E-EB42-B518-5861CAB23DB3}"/>
    <cellStyle name="SheetTop_Out" xfId="14" xr:uid="{2DFD0240-74E8-F841-99FE-4D0EE58B278C}"/>
    <cellStyle name="Style 1" xfId="45" xr:uid="{A81EDD04-A2BE-9143-9E32-1190CEAF93AC}"/>
    <cellStyle name="Table" xfId="6" xr:uid="{BC51AF31-10A0-CE42-8D27-7FB2CFF4C803}"/>
    <cellStyle name="Table 2" xfId="55" xr:uid="{F1C7BCFA-F183-6242-BE8D-B0D7A9CFC324}"/>
    <cellStyle name="Technical_Input" xfId="19" xr:uid="{44618BC7-A420-ED45-ACEE-DF100D5515A3}"/>
    <cellStyle name="TrainCalc" xfId="30" xr:uid="{26B75402-6774-2642-9D98-68FB237DB4CF}"/>
    <cellStyle name="TrainInp" xfId="29" xr:uid="{453873D4-C817-D649-8E79-A31F3DFF732C}"/>
    <cellStyle name="TrainOut" xfId="31" xr:uid="{E99C5865-7E6D-9043-8437-CFE3BFB809F7}"/>
    <cellStyle name="unit" xfId="7" xr:uid="{C25DE5AE-707A-4349-B742-2EC8A249B02B}"/>
    <cellStyle name="Value_Paste" xfId="28" xr:uid="{40E4A92A-AD0B-A147-8AF1-1B082453A825}"/>
    <cellStyle name="Value_Paste 2" xfId="40" xr:uid="{3204904F-7A23-464D-A5BB-531A96CCCBE0}"/>
  </cellStyles>
  <dxfs count="16">
    <dxf>
      <font>
        <color rgb="FF808080"/>
      </font>
      <fill>
        <patternFill patternType="lightUp">
          <fgColor rgb="FF808080"/>
          <bgColor rgb="FFFCD5B4"/>
        </patternFill>
      </fill>
      <border>
        <left style="thin">
          <color auto="1"/>
        </left>
        <right style="thin">
          <color auto="1"/>
        </right>
        <top style="thin">
          <color auto="1"/>
        </top>
        <bottom style="thin">
          <color auto="1"/>
        </bottom>
        <vertical/>
        <horizontal/>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lor theme="0"/>
      </font>
      <fill>
        <patternFill patternType="lightUp">
          <fgColor rgb="FF808080"/>
          <bgColor rgb="FF4EAC96"/>
        </patternFill>
      </fill>
      <border>
        <left style="thin">
          <color auto="1"/>
        </left>
        <right style="thin">
          <color auto="1"/>
        </right>
        <top style="thin">
          <color auto="1"/>
        </top>
        <bottom style="thin">
          <color auto="1"/>
        </bottom>
        <vertical/>
        <horizontal/>
      </border>
    </dxf>
    <dxf>
      <font>
        <b/>
        <i val="0"/>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4" formatCode="0.00%"/>
      <alignment horizontal="center" vertical="bottom" textRotation="0" wrapText="0" indent="0" justifyLastLine="0" shrinkToFit="0" readingOrder="0"/>
      <border diagonalUp="0" diagonalDown="0">
        <left style="thin">
          <color theme="1" tint="0.34998626667073579"/>
        </left>
        <right style="thin">
          <color theme="1" tint="0.34998626667073579"/>
        </right>
        <top style="thin">
          <color theme="1" tint="0.34998626667073579"/>
        </top>
        <bottom style="thin">
          <color theme="1" tint="0.34998626667073579"/>
        </bottom>
        <vertical/>
        <horizontal/>
      </border>
    </dxf>
    <dxf>
      <numFmt numFmtId="184" formatCode="0,000\ &quot;Vehicles&quot;"/>
      <alignment horizontal="center" vertical="bottom" textRotation="0" wrapText="0" indent="0" justifyLastLine="0" shrinkToFit="0" readingOrder="0"/>
      <border diagonalUp="0" diagonalDown="0">
        <left style="thin">
          <color theme="1" tint="0.34998626667073579"/>
        </left>
        <right style="thin">
          <color theme="1" tint="0.34998626667073579"/>
        </right>
        <top style="thin">
          <color theme="1" tint="0.34998626667073579"/>
        </top>
        <bottom style="thin">
          <color theme="1" tint="0.34998626667073579"/>
        </bottom>
        <vertical/>
        <horizontal/>
      </border>
    </dxf>
    <dxf>
      <numFmt numFmtId="14" formatCode="0.00%"/>
      <alignment horizontal="center" vertical="bottom" textRotation="0" wrapText="0" indent="0" justifyLastLine="0" shrinkToFit="0" readingOrder="0"/>
      <border diagonalUp="0" diagonalDown="0">
        <left style="thin">
          <color theme="1" tint="0.34998626667073579"/>
        </left>
        <right style="thin">
          <color theme="1" tint="0.34998626667073579"/>
        </right>
        <top style="thin">
          <color theme="1" tint="0.34998626667073579"/>
        </top>
        <bottom style="thin">
          <color theme="1" tint="0.34998626667073579"/>
        </bottom>
        <vertical/>
        <horizontal/>
      </border>
    </dxf>
    <dxf>
      <numFmt numFmtId="184" formatCode="0,000\ &quot;Vehicles&quot;"/>
      <alignment horizontal="center" vertical="bottom" textRotation="0" wrapText="0" indent="0" justifyLastLine="0" shrinkToFit="0" readingOrder="0"/>
      <border diagonalUp="0" diagonalDown="0">
        <left style="thin">
          <color theme="1" tint="0.34998626667073579"/>
        </left>
        <right style="thin">
          <color theme="1" tint="0.34998626667073579"/>
        </right>
        <top style="thin">
          <color theme="1" tint="0.34998626667073579"/>
        </top>
        <bottom style="thin">
          <color theme="1" tint="0.34998626667073579"/>
        </bottom>
        <vertical/>
        <horizontal/>
      </border>
    </dxf>
    <dxf>
      <numFmt numFmtId="0" formatCode="General"/>
      <alignment horizontal="center" vertical="bottom" textRotation="0" wrapText="0" indent="0" justifyLastLine="0" shrinkToFit="0" readingOrder="0"/>
      <border>
        <left style="thin">
          <color theme="1" tint="0.34998626667073579"/>
        </left>
        <right style="thin">
          <color theme="1" tint="0.34998626667073579"/>
        </right>
      </border>
    </dxf>
    <dxf>
      <alignment horizontal="center" vertical="bottom" textRotation="0" wrapText="0" indent="0" justifyLastLine="0" shrinkToFit="0" readingOrder="0"/>
      <border outline="0">
        <left style="thin">
          <color theme="1" tint="0.34998626667073579"/>
        </left>
        <right style="thin">
          <color theme="1" tint="0.34998626667073579"/>
        </right>
      </border>
    </dxf>
    <dxf>
      <alignment horizontal="center" vertical="bottom" textRotation="0" wrapText="0" indent="0" justifyLastLine="0" shrinkToFit="0" readingOrder="0"/>
      <border outline="0">
        <left style="thin">
          <color theme="1" tint="0.34998626667073579"/>
        </left>
        <right style="thin">
          <color theme="1" tint="0.34998626667073579"/>
        </right>
      </border>
    </dxf>
    <dxf>
      <alignment horizontal="center" vertical="bottom" textRotation="0" wrapText="0" indent="0" justifyLastLine="0" shrinkToFit="0" readingOrder="0"/>
      <border outline="0">
        <right style="thin">
          <color theme="1" tint="0.34998626667073579"/>
        </right>
      </border>
    </dxf>
  </dxfs>
  <tableStyles count="0" defaultTableStyle="TableStyleMedium2" defaultPivotStyle="PivotStyleLight16"/>
  <colors>
    <mruColors>
      <color rgb="FFF6CAC9"/>
      <color rgb="FFC94E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07/relationships/slicerCache" Target="slicerCaches/slicerCache3.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[gwsaPathways_staticV2.xlsx]Master Pivot!Overall Goals</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Emissions Goals by Milestone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lumMod val="75000"/>
            </a:schemeClr>
          </a:solidFill>
          <a:ln>
            <a:noFill/>
          </a:ln>
          <a:effectLst/>
        </c:spPr>
        <c:marker>
          <c:symbol val="none"/>
        </c:marker>
      </c:pivotFmt>
      <c:pivotFmt>
        <c:idx val="3"/>
        <c:spPr>
          <a:solidFill>
            <a:schemeClr val="accent6"/>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lumMod val="75000"/>
            </a:schemeClr>
          </a:solidFill>
          <a:ln>
            <a:noFill/>
          </a:ln>
          <a:effectLst/>
        </c:spPr>
        <c:marker>
          <c:symbol val="none"/>
        </c:marker>
      </c:pivotFmt>
      <c:pivotFmt>
        <c:idx val="6"/>
        <c:spPr>
          <a:solidFill>
            <a:schemeClr val="accent6"/>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lumMod val="75000"/>
            </a:schemeClr>
          </a:solidFill>
          <a:ln>
            <a:noFill/>
          </a:ln>
          <a:effectLst/>
        </c:spPr>
        <c:marker>
          <c:symbol val="none"/>
        </c:marker>
      </c:pivotFmt>
    </c:pivotFmts>
    <c:plotArea>
      <c:layout/>
      <c:barChart>
        <c:barDir val="col"/>
        <c:grouping val="stacked"/>
        <c:varyColors val="0"/>
        <c:ser>
          <c:idx val="0"/>
          <c:order val="0"/>
          <c:tx>
            <c:strRef>
              <c:f>'Master Pivot'!$J$13:$J$15</c:f>
              <c:strCache>
                <c:ptCount val="1"/>
                <c:pt idx="0">
                  <c:v>Electric - Goal</c:v>
                </c:pt>
              </c:strCache>
            </c:strRef>
          </c:tx>
          <c:spPr>
            <a:solidFill>
              <a:schemeClr val="accent6"/>
            </a:solidFill>
            <a:ln>
              <a:noFill/>
            </a:ln>
            <a:effectLst/>
          </c:spPr>
          <c:invertIfNegative val="0"/>
          <c:cat>
            <c:strRef>
              <c:f>'Master Pivot'!$I$16:$I$18</c:f>
              <c:strCache>
                <c:ptCount val="2"/>
                <c:pt idx="0">
                  <c:v>2025</c:v>
                </c:pt>
                <c:pt idx="1">
                  <c:v>2030</c:v>
                </c:pt>
              </c:strCache>
            </c:strRef>
          </c:cat>
          <c:val>
            <c:numRef>
              <c:f>'Master Pivot'!$J$16:$J$18</c:f>
              <c:numCache>
                <c:formatCode>General</c:formatCode>
                <c:ptCount val="2"/>
                <c:pt idx="0">
                  <c:v>0.14755599999999999</c:v>
                </c:pt>
                <c:pt idx="1">
                  <c:v>0.10367999999999999</c:v>
                </c:pt>
              </c:numCache>
            </c:numRef>
          </c:val>
          <c:extLst>
            <c:ext xmlns:c16="http://schemas.microsoft.com/office/drawing/2014/chart" uri="{C3380CC4-5D6E-409C-BE32-E72D297353CC}">
              <c16:uniqueId val="{00000000-32EC-F54B-962C-3A7A069DFE5A}"/>
            </c:ext>
          </c:extLst>
        </c:ser>
        <c:ser>
          <c:idx val="1"/>
          <c:order val="1"/>
          <c:tx>
            <c:strRef>
              <c:f>'Master Pivot'!$L$13:$L$15</c:f>
              <c:strCache>
                <c:ptCount val="1"/>
                <c:pt idx="0">
                  <c:v>Thermal - Goal</c:v>
                </c:pt>
              </c:strCache>
            </c:strRef>
          </c:tx>
          <c:spPr>
            <a:solidFill>
              <a:schemeClr val="accent2"/>
            </a:solidFill>
            <a:ln>
              <a:noFill/>
            </a:ln>
            <a:effectLst/>
          </c:spPr>
          <c:invertIfNegative val="0"/>
          <c:cat>
            <c:strRef>
              <c:f>'Master Pivot'!$I$16:$I$18</c:f>
              <c:strCache>
                <c:ptCount val="2"/>
                <c:pt idx="0">
                  <c:v>2025</c:v>
                </c:pt>
                <c:pt idx="1">
                  <c:v>2030</c:v>
                </c:pt>
              </c:strCache>
            </c:strRef>
          </c:cat>
          <c:val>
            <c:numRef>
              <c:f>'Master Pivot'!$L$16:$L$18</c:f>
              <c:numCache>
                <c:formatCode>General</c:formatCode>
                <c:ptCount val="2"/>
                <c:pt idx="0">
                  <c:v>2.5084520000000001</c:v>
                </c:pt>
                <c:pt idx="1">
                  <c:v>1.7625600000000001</c:v>
                </c:pt>
              </c:numCache>
            </c:numRef>
          </c:val>
          <c:extLst>
            <c:ext xmlns:c16="http://schemas.microsoft.com/office/drawing/2014/chart" uri="{C3380CC4-5D6E-409C-BE32-E72D297353CC}">
              <c16:uniqueId val="{00000000-3F4C-2C4D-8395-145DCFFCFD96}"/>
            </c:ext>
          </c:extLst>
        </c:ser>
        <c:ser>
          <c:idx val="2"/>
          <c:order val="2"/>
          <c:tx>
            <c:strRef>
              <c:f>'Master Pivot'!$N$13:$N$15</c:f>
              <c:strCache>
                <c:ptCount val="1"/>
                <c:pt idx="0">
                  <c:v>Transportation - Goal</c:v>
                </c:pt>
              </c:strCache>
            </c:strRef>
          </c:tx>
          <c:spPr>
            <a:solidFill>
              <a:schemeClr val="accent1">
                <a:lumMod val="75000"/>
              </a:schemeClr>
            </a:solidFill>
            <a:ln>
              <a:noFill/>
            </a:ln>
            <a:effectLst/>
          </c:spPr>
          <c:invertIfNegative val="0"/>
          <c:cat>
            <c:strRef>
              <c:f>'Master Pivot'!$I$16:$I$18</c:f>
              <c:strCache>
                <c:ptCount val="2"/>
                <c:pt idx="0">
                  <c:v>2025</c:v>
                </c:pt>
                <c:pt idx="1">
                  <c:v>2030</c:v>
                </c:pt>
              </c:strCache>
            </c:strRef>
          </c:cat>
          <c:val>
            <c:numRef>
              <c:f>'Master Pivot'!$N$16:$N$18</c:f>
              <c:numCache>
                <c:formatCode>General</c:formatCode>
                <c:ptCount val="2"/>
                <c:pt idx="0">
                  <c:v>2.95112</c:v>
                </c:pt>
                <c:pt idx="1">
                  <c:v>2.0735999999999999</c:v>
                </c:pt>
              </c:numCache>
            </c:numRef>
          </c:val>
          <c:extLst>
            <c:ext xmlns:c16="http://schemas.microsoft.com/office/drawing/2014/chart" uri="{C3380CC4-5D6E-409C-BE32-E72D297353CC}">
              <c16:uniqueId val="{00000000-132B-C84A-B861-D652B0377810}"/>
            </c:ext>
          </c:extLst>
        </c:ser>
        <c:dLbls>
          <c:showLegendKey val="0"/>
          <c:showVal val="0"/>
          <c:showCatName val="0"/>
          <c:showSerName val="0"/>
          <c:showPercent val="0"/>
          <c:showBubbleSize val="0"/>
        </c:dLbls>
        <c:gapWidth val="150"/>
        <c:overlap val="100"/>
        <c:axId val="1547679119"/>
        <c:axId val="1606112943"/>
      </c:barChart>
      <c:catAx>
        <c:axId val="1547679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6112943"/>
        <c:crosses val="autoZero"/>
        <c:auto val="1"/>
        <c:lblAlgn val="ctr"/>
        <c:lblOffset val="100"/>
        <c:noMultiLvlLbl val="0"/>
      </c:catAx>
      <c:valAx>
        <c:axId val="16061129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MMT 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767911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[gwsaPathways_staticV2.xlsx]Master Pivot!Overall Pathways</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Pathway Reductions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2">
              <a:lumMod val="60000"/>
              <a:lumOff val="40000"/>
            </a:schemeClr>
          </a:solidFill>
          <a:ln>
            <a:noFill/>
          </a:ln>
          <a:effectLst/>
        </c:spPr>
        <c:marker>
          <c:symbol val="none"/>
        </c:marker>
      </c:pivotFmt>
      <c:pivotFmt>
        <c:idx val="9"/>
        <c:spPr>
          <a:solidFill>
            <a:schemeClr val="accent2">
              <a:lumMod val="20000"/>
              <a:lumOff val="80000"/>
            </a:schemeClr>
          </a:solidFill>
          <a:ln>
            <a:noFill/>
          </a:ln>
          <a:effectLst/>
        </c:spPr>
        <c:marker>
          <c:symbol val="none"/>
        </c:marker>
      </c:pivotFmt>
      <c:pivotFmt>
        <c:idx val="10"/>
        <c:spPr>
          <a:solidFill>
            <a:schemeClr val="accent1">
              <a:lumMod val="20000"/>
              <a:lumOff val="80000"/>
            </a:schemeClr>
          </a:solidFill>
          <a:ln>
            <a:noFill/>
          </a:ln>
          <a:effectLst/>
        </c:spPr>
        <c:marker>
          <c:symbol val="none"/>
        </c:marker>
      </c:pivotFmt>
      <c:pivotFmt>
        <c:idx val="11"/>
        <c:spPr>
          <a:solidFill>
            <a:schemeClr val="accent1">
              <a:lumMod val="75000"/>
            </a:schemeClr>
          </a:solidFill>
          <a:ln>
            <a:noFill/>
          </a:ln>
          <a:effectLst/>
        </c:spPr>
        <c:marker>
          <c:symbol val="none"/>
        </c:marker>
      </c:pivotFmt>
      <c:pivotFmt>
        <c:idx val="12"/>
        <c:spPr>
          <a:solidFill>
            <a:schemeClr val="accent1">
              <a:lumMod val="60000"/>
              <a:lumOff val="40000"/>
            </a:schemeClr>
          </a:solidFill>
          <a:ln>
            <a:noFill/>
          </a:ln>
          <a:effectLst/>
        </c:spPr>
        <c:marker>
          <c:symbol val="none"/>
        </c:marker>
      </c:pivotFmt>
      <c:pivotFmt>
        <c:idx val="13"/>
        <c:spPr>
          <a:solidFill>
            <a:schemeClr val="accent6"/>
          </a:solidFill>
          <a:ln>
            <a:noFill/>
          </a:ln>
          <a:effectLst/>
        </c:spPr>
        <c:marker>
          <c:symbol val="none"/>
        </c:marker>
      </c:pivotFmt>
      <c:pivotFmt>
        <c:idx val="14"/>
        <c:spPr>
          <a:solidFill>
            <a:schemeClr val="accent6"/>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2">
              <a:lumMod val="60000"/>
              <a:lumOff val="40000"/>
            </a:schemeClr>
          </a:solidFill>
          <a:ln>
            <a:noFill/>
          </a:ln>
          <a:effectLst/>
        </c:spPr>
        <c:marker>
          <c:symbol val="none"/>
        </c:marker>
      </c:pivotFmt>
      <c:pivotFmt>
        <c:idx val="17"/>
        <c:spPr>
          <a:solidFill>
            <a:schemeClr val="accent2">
              <a:lumMod val="20000"/>
              <a:lumOff val="80000"/>
            </a:schemeClr>
          </a:solidFill>
          <a:ln>
            <a:noFill/>
          </a:ln>
          <a:effectLst/>
        </c:spPr>
        <c:marker>
          <c:symbol val="none"/>
        </c:marker>
      </c:pivotFmt>
      <c:pivotFmt>
        <c:idx val="18"/>
        <c:spPr>
          <a:solidFill>
            <a:schemeClr val="accent1">
              <a:lumMod val="75000"/>
            </a:schemeClr>
          </a:solidFill>
          <a:ln>
            <a:noFill/>
          </a:ln>
          <a:effectLst/>
        </c:spPr>
        <c:marker>
          <c:symbol val="none"/>
        </c:marker>
      </c:pivotFmt>
      <c:pivotFmt>
        <c:idx val="19"/>
        <c:spPr>
          <a:solidFill>
            <a:schemeClr val="accent1">
              <a:lumMod val="60000"/>
              <a:lumOff val="40000"/>
            </a:schemeClr>
          </a:solidFill>
          <a:ln>
            <a:noFill/>
          </a:ln>
          <a:effectLst/>
        </c:spPr>
        <c:marker>
          <c:symbol val="none"/>
        </c:marker>
      </c:pivotFmt>
      <c:pivotFmt>
        <c:idx val="20"/>
        <c:spPr>
          <a:solidFill>
            <a:schemeClr val="accent1">
              <a:lumMod val="20000"/>
              <a:lumOff val="80000"/>
            </a:schemeClr>
          </a:solidFill>
          <a:ln>
            <a:noFill/>
          </a:ln>
          <a:effectLst/>
        </c:spPr>
        <c:marker>
          <c:symbol val="none"/>
        </c:marker>
      </c:pivotFmt>
      <c:pivotFmt>
        <c:idx val="21"/>
        <c:spPr>
          <a:solidFill>
            <a:schemeClr val="accent6"/>
          </a:solidFill>
          <a:ln>
            <a:noFill/>
          </a:ln>
          <a:effectLst/>
        </c:spPr>
        <c:marker>
          <c:symbol val="none"/>
        </c:marker>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2">
              <a:lumMod val="60000"/>
              <a:lumOff val="40000"/>
            </a:schemeClr>
          </a:solidFill>
          <a:ln>
            <a:noFill/>
          </a:ln>
          <a:effectLst/>
        </c:spPr>
        <c:marker>
          <c:symbol val="none"/>
        </c:marker>
      </c:pivotFmt>
      <c:pivotFmt>
        <c:idx val="24"/>
        <c:spPr>
          <a:solidFill>
            <a:schemeClr val="accent2">
              <a:lumMod val="20000"/>
              <a:lumOff val="80000"/>
            </a:schemeClr>
          </a:solidFill>
          <a:ln>
            <a:noFill/>
          </a:ln>
          <a:effectLst/>
        </c:spPr>
        <c:marker>
          <c:symbol val="none"/>
        </c:marker>
      </c:pivotFmt>
      <c:pivotFmt>
        <c:idx val="25"/>
        <c:spPr>
          <a:solidFill>
            <a:schemeClr val="accent1">
              <a:lumMod val="75000"/>
            </a:schemeClr>
          </a:solidFill>
          <a:ln>
            <a:noFill/>
          </a:ln>
          <a:effectLst/>
        </c:spPr>
        <c:marker>
          <c:symbol val="none"/>
        </c:marker>
      </c:pivotFmt>
      <c:pivotFmt>
        <c:idx val="26"/>
        <c:spPr>
          <a:solidFill>
            <a:schemeClr val="accent1">
              <a:lumMod val="60000"/>
              <a:lumOff val="40000"/>
            </a:schemeClr>
          </a:solidFill>
          <a:ln>
            <a:noFill/>
          </a:ln>
          <a:effectLst/>
        </c:spPr>
        <c:marker>
          <c:symbol val="none"/>
        </c:marker>
      </c:pivotFmt>
      <c:pivotFmt>
        <c:idx val="27"/>
        <c:spPr>
          <a:solidFill>
            <a:schemeClr val="accent1">
              <a:lumMod val="20000"/>
              <a:lumOff val="80000"/>
            </a:schemeClr>
          </a:solidFill>
          <a:ln>
            <a:noFill/>
          </a:ln>
          <a:effectLst/>
        </c:spPr>
        <c:marker>
          <c:symbol val="none"/>
        </c:marker>
      </c:pivotFmt>
      <c:pivotFmt>
        <c:idx val="28"/>
        <c:spPr>
          <a:solidFill>
            <a:schemeClr val="accent2"/>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s>
    <c:plotArea>
      <c:layout/>
      <c:barChart>
        <c:barDir val="col"/>
        <c:grouping val="clustered"/>
        <c:varyColors val="0"/>
        <c:ser>
          <c:idx val="0"/>
          <c:order val="0"/>
          <c:tx>
            <c:strRef>
              <c:f>'Master Pivot'!$J$4:$J$6</c:f>
              <c:strCache>
                <c:ptCount val="1"/>
                <c:pt idx="0">
                  <c:v>Electric - Electric</c:v>
                </c:pt>
              </c:strCache>
            </c:strRef>
          </c:tx>
          <c:spPr>
            <a:solidFill>
              <a:schemeClr val="accent6"/>
            </a:solidFill>
            <a:ln>
              <a:noFill/>
            </a:ln>
            <a:effectLst/>
          </c:spPr>
          <c:invertIfNegative val="0"/>
          <c:dPt>
            <c:idx val="2"/>
            <c:invertIfNegative val="0"/>
            <c:bubble3D val="0"/>
            <c:extLst>
              <c:ext xmlns:c16="http://schemas.microsoft.com/office/drawing/2014/chart" uri="{C3380CC4-5D6E-409C-BE32-E72D297353CC}">
                <c16:uniqueId val="{00000001-2597-4243-B951-6B116839DC9D}"/>
              </c:ext>
            </c:extLst>
          </c:dPt>
          <c:cat>
            <c:strRef>
              <c:f>'Master Pivot'!$I$7:$I$9</c:f>
              <c:strCache>
                <c:ptCount val="2"/>
                <c:pt idx="0">
                  <c:v>2025</c:v>
                </c:pt>
                <c:pt idx="1">
                  <c:v>2030</c:v>
                </c:pt>
              </c:strCache>
            </c:strRef>
          </c:cat>
          <c:val>
            <c:numRef>
              <c:f>'Master Pivot'!$J$7:$J$9</c:f>
              <c:numCache>
                <c:formatCode>General</c:formatCode>
                <c:ptCount val="2"/>
                <c:pt idx="0">
                  <c:v>1.52218556E-4</c:v>
                </c:pt>
                <c:pt idx="1">
                  <c:v>1.6803519599999998E-4</c:v>
                </c:pt>
              </c:numCache>
            </c:numRef>
          </c:val>
          <c:extLst>
            <c:ext xmlns:c16="http://schemas.microsoft.com/office/drawing/2014/chart" uri="{C3380CC4-5D6E-409C-BE32-E72D297353CC}">
              <c16:uniqueId val="{00000000-DC5E-7A43-89E8-2D9E786D036E}"/>
            </c:ext>
          </c:extLst>
        </c:ser>
        <c:ser>
          <c:idx val="1"/>
          <c:order val="1"/>
          <c:tx>
            <c:strRef>
              <c:f>'Master Pivot'!$L$4:$L$6</c:f>
              <c:strCache>
                <c:ptCount val="1"/>
                <c:pt idx="0">
                  <c:v>Thermal - Electrification</c:v>
                </c:pt>
              </c:strCache>
            </c:strRef>
          </c:tx>
          <c:spPr>
            <a:solidFill>
              <a:schemeClr val="accent2"/>
            </a:solidFill>
            <a:ln>
              <a:noFill/>
            </a:ln>
            <a:effectLst/>
          </c:spPr>
          <c:invertIfNegative val="0"/>
          <c:dPt>
            <c:idx val="2"/>
            <c:invertIfNegative val="0"/>
            <c:bubble3D val="0"/>
            <c:extLst>
              <c:ext xmlns:c16="http://schemas.microsoft.com/office/drawing/2014/chart" uri="{C3380CC4-5D6E-409C-BE32-E72D297353CC}">
                <c16:uniqueId val="{00000002-AA38-F041-A4EA-BF9C375B344A}"/>
              </c:ext>
            </c:extLst>
          </c:dPt>
          <c:cat>
            <c:strRef>
              <c:f>'Master Pivot'!$I$7:$I$9</c:f>
              <c:strCache>
                <c:ptCount val="2"/>
                <c:pt idx="0">
                  <c:v>2025</c:v>
                </c:pt>
                <c:pt idx="1">
                  <c:v>2030</c:v>
                </c:pt>
              </c:strCache>
            </c:strRef>
          </c:cat>
          <c:val>
            <c:numRef>
              <c:f>'Master Pivot'!$L$7:$L$9</c:f>
              <c:numCache>
                <c:formatCode>General</c:formatCode>
                <c:ptCount val="2"/>
                <c:pt idx="0">
                  <c:v>0.21003322433213506</c:v>
                </c:pt>
                <c:pt idx="1">
                  <c:v>0.65365213899010921</c:v>
                </c:pt>
              </c:numCache>
            </c:numRef>
          </c:val>
          <c:extLst>
            <c:ext xmlns:c16="http://schemas.microsoft.com/office/drawing/2014/chart" uri="{C3380CC4-5D6E-409C-BE32-E72D297353CC}">
              <c16:uniqueId val="{00000002-3386-DB49-8591-E8E584EBCD0E}"/>
            </c:ext>
          </c:extLst>
        </c:ser>
        <c:ser>
          <c:idx val="2"/>
          <c:order val="2"/>
          <c:tx>
            <c:strRef>
              <c:f>'Master Pivot'!$M$4:$M$6</c:f>
              <c:strCache>
                <c:ptCount val="1"/>
                <c:pt idx="0">
                  <c:v>Thermal - Wood and Biofuels</c:v>
                </c:pt>
              </c:strCache>
            </c:strRef>
          </c:tx>
          <c:spPr>
            <a:solidFill>
              <a:schemeClr val="accent2">
                <a:lumMod val="20000"/>
                <a:lumOff val="80000"/>
              </a:schemeClr>
            </a:solidFill>
            <a:ln>
              <a:noFill/>
            </a:ln>
            <a:effectLst/>
          </c:spPr>
          <c:invertIfNegative val="0"/>
          <c:cat>
            <c:strRef>
              <c:f>'Master Pivot'!$I$7:$I$9</c:f>
              <c:strCache>
                <c:ptCount val="2"/>
                <c:pt idx="0">
                  <c:v>2025</c:v>
                </c:pt>
                <c:pt idx="1">
                  <c:v>2030</c:v>
                </c:pt>
              </c:strCache>
            </c:strRef>
          </c:cat>
          <c:val>
            <c:numRef>
              <c:f>'Master Pivot'!$M$7:$M$9</c:f>
              <c:numCache>
                <c:formatCode>General</c:formatCode>
                <c:ptCount val="2"/>
                <c:pt idx="0">
                  <c:v>0.21874633179904684</c:v>
                </c:pt>
                <c:pt idx="1">
                  <c:v>0.41407715008767931</c:v>
                </c:pt>
              </c:numCache>
            </c:numRef>
          </c:val>
          <c:extLst>
            <c:ext xmlns:c16="http://schemas.microsoft.com/office/drawing/2014/chart" uri="{C3380CC4-5D6E-409C-BE32-E72D297353CC}">
              <c16:uniqueId val="{00000003-726B-134A-BAF7-5951FDCAB2D1}"/>
            </c:ext>
          </c:extLst>
        </c:ser>
        <c:ser>
          <c:idx val="3"/>
          <c:order val="3"/>
          <c:tx>
            <c:strRef>
              <c:f>'Master Pivot'!$N$4:$N$6</c:f>
              <c:strCache>
                <c:ptCount val="1"/>
                <c:pt idx="0">
                  <c:v>Thermal - Weatherization &amp; Efficiency</c:v>
                </c:pt>
              </c:strCache>
            </c:strRef>
          </c:tx>
          <c:spPr>
            <a:solidFill>
              <a:schemeClr val="accent4"/>
            </a:solidFill>
            <a:ln>
              <a:noFill/>
            </a:ln>
            <a:effectLst/>
          </c:spPr>
          <c:invertIfNegative val="0"/>
          <c:cat>
            <c:strRef>
              <c:f>'Master Pivot'!$I$7:$I$9</c:f>
              <c:strCache>
                <c:ptCount val="2"/>
                <c:pt idx="0">
                  <c:v>2025</c:v>
                </c:pt>
                <c:pt idx="1">
                  <c:v>2030</c:v>
                </c:pt>
              </c:strCache>
            </c:strRef>
          </c:cat>
          <c:val>
            <c:numRef>
              <c:f>'Master Pivot'!$N$7:$N$9</c:f>
              <c:numCache>
                <c:formatCode>General</c:formatCode>
                <c:ptCount val="2"/>
                <c:pt idx="0">
                  <c:v>0.12633778666562445</c:v>
                </c:pt>
                <c:pt idx="1">
                  <c:v>0.19401909737547535</c:v>
                </c:pt>
              </c:numCache>
            </c:numRef>
          </c:val>
          <c:extLst>
            <c:ext xmlns:c16="http://schemas.microsoft.com/office/drawing/2014/chart" uri="{C3380CC4-5D6E-409C-BE32-E72D297353CC}">
              <c16:uniqueId val="{00000004-726B-134A-BAF7-5951FDCAB2D1}"/>
            </c:ext>
          </c:extLst>
        </c:ser>
        <c:ser>
          <c:idx val="4"/>
          <c:order val="4"/>
          <c:tx>
            <c:strRef>
              <c:f>'Master Pivot'!$P$4:$P$6</c:f>
              <c:strCache>
                <c:ptCount val="1"/>
                <c:pt idx="0">
                  <c:v>Transportation - Efficiency and Low Carbon Fuels</c:v>
                </c:pt>
              </c:strCache>
            </c:strRef>
          </c:tx>
          <c:spPr>
            <a:solidFill>
              <a:schemeClr val="accent1">
                <a:lumMod val="60000"/>
                <a:lumOff val="40000"/>
              </a:schemeClr>
            </a:solidFill>
            <a:ln>
              <a:noFill/>
            </a:ln>
            <a:effectLst/>
          </c:spPr>
          <c:invertIfNegative val="0"/>
          <c:cat>
            <c:strRef>
              <c:f>'Master Pivot'!$I$7:$I$9</c:f>
              <c:strCache>
                <c:ptCount val="2"/>
                <c:pt idx="0">
                  <c:v>2025</c:v>
                </c:pt>
                <c:pt idx="1">
                  <c:v>2030</c:v>
                </c:pt>
              </c:strCache>
            </c:strRef>
          </c:cat>
          <c:val>
            <c:numRef>
              <c:f>'Master Pivot'!$P$7:$P$9</c:f>
              <c:numCache>
                <c:formatCode>General</c:formatCode>
                <c:ptCount val="2"/>
                <c:pt idx="0">
                  <c:v>0.30771421414803474</c:v>
                </c:pt>
                <c:pt idx="1">
                  <c:v>0.49242366266358639</c:v>
                </c:pt>
              </c:numCache>
            </c:numRef>
          </c:val>
          <c:extLst>
            <c:ext xmlns:c16="http://schemas.microsoft.com/office/drawing/2014/chart" uri="{C3380CC4-5D6E-409C-BE32-E72D297353CC}">
              <c16:uniqueId val="{00000005-726B-134A-BAF7-5951FDCAB2D1}"/>
            </c:ext>
          </c:extLst>
        </c:ser>
        <c:ser>
          <c:idx val="5"/>
          <c:order val="5"/>
          <c:tx>
            <c:strRef>
              <c:f>'Master Pivot'!$Q$4:$Q$6</c:f>
              <c:strCache>
                <c:ptCount val="1"/>
                <c:pt idx="0">
                  <c:v>Transportation - Electrification</c:v>
                </c:pt>
              </c:strCache>
            </c:strRef>
          </c:tx>
          <c:spPr>
            <a:solidFill>
              <a:schemeClr val="accent1">
                <a:lumMod val="20000"/>
                <a:lumOff val="80000"/>
              </a:schemeClr>
            </a:solidFill>
            <a:ln>
              <a:noFill/>
            </a:ln>
            <a:effectLst/>
          </c:spPr>
          <c:invertIfNegative val="0"/>
          <c:cat>
            <c:strRef>
              <c:f>'Master Pivot'!$I$7:$I$9</c:f>
              <c:strCache>
                <c:ptCount val="2"/>
                <c:pt idx="0">
                  <c:v>2025</c:v>
                </c:pt>
                <c:pt idx="1">
                  <c:v>2030</c:v>
                </c:pt>
              </c:strCache>
            </c:strRef>
          </c:cat>
          <c:val>
            <c:numRef>
              <c:f>'Master Pivot'!$Q$7:$Q$9</c:f>
              <c:numCache>
                <c:formatCode>General</c:formatCode>
                <c:ptCount val="2"/>
                <c:pt idx="0">
                  <c:v>0.19628784449934114</c:v>
                </c:pt>
                <c:pt idx="1">
                  <c:v>0.5270304321120477</c:v>
                </c:pt>
              </c:numCache>
            </c:numRef>
          </c:val>
          <c:extLst>
            <c:ext xmlns:c16="http://schemas.microsoft.com/office/drawing/2014/chart" uri="{C3380CC4-5D6E-409C-BE32-E72D297353CC}">
              <c16:uniqueId val="{00000006-726B-134A-BAF7-5951FDCAB2D1}"/>
            </c:ext>
          </c:extLst>
        </c:ser>
        <c:ser>
          <c:idx val="6"/>
          <c:order val="6"/>
          <c:tx>
            <c:strRef>
              <c:f>'Master Pivot'!$R$4:$R$6</c:f>
              <c:strCache>
                <c:ptCount val="1"/>
                <c:pt idx="0">
                  <c:v>Transportation - Transportation Mode Changes</c:v>
                </c:pt>
              </c:strCache>
            </c:strRef>
          </c:tx>
          <c:spPr>
            <a:solidFill>
              <a:schemeClr val="accent1">
                <a:lumMod val="60000"/>
              </a:schemeClr>
            </a:solidFill>
            <a:ln>
              <a:noFill/>
            </a:ln>
            <a:effectLst/>
          </c:spPr>
          <c:invertIfNegative val="0"/>
          <c:cat>
            <c:strRef>
              <c:f>'Master Pivot'!$I$7:$I$9</c:f>
              <c:strCache>
                <c:ptCount val="2"/>
                <c:pt idx="0">
                  <c:v>2025</c:v>
                </c:pt>
                <c:pt idx="1">
                  <c:v>2030</c:v>
                </c:pt>
              </c:strCache>
            </c:strRef>
          </c:cat>
          <c:val>
            <c:numRef>
              <c:f>'Master Pivot'!$R$7:$R$9</c:f>
              <c:numCache>
                <c:formatCode>General</c:formatCode>
                <c:ptCount val="2"/>
                <c:pt idx="0">
                  <c:v>0.12675146120529474</c:v>
                </c:pt>
                <c:pt idx="1">
                  <c:v>0.38959627636064109</c:v>
                </c:pt>
              </c:numCache>
            </c:numRef>
          </c:val>
          <c:extLst>
            <c:ext xmlns:c16="http://schemas.microsoft.com/office/drawing/2014/chart" uri="{C3380CC4-5D6E-409C-BE32-E72D297353CC}">
              <c16:uniqueId val="{00000002-5A4F-0E45-8B4F-C6FCEC629B28}"/>
            </c:ext>
          </c:extLst>
        </c:ser>
        <c:dLbls>
          <c:showLegendKey val="0"/>
          <c:showVal val="0"/>
          <c:showCatName val="0"/>
          <c:showSerName val="0"/>
          <c:showPercent val="0"/>
          <c:showBubbleSize val="0"/>
        </c:dLbls>
        <c:gapWidth val="219"/>
        <c:overlap val="-27"/>
        <c:axId val="1562152639"/>
        <c:axId val="1567114063"/>
      </c:barChart>
      <c:catAx>
        <c:axId val="1562152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7114063"/>
        <c:crosses val="autoZero"/>
        <c:auto val="1"/>
        <c:lblAlgn val="ctr"/>
        <c:lblOffset val="100"/>
        <c:noMultiLvlLbl val="0"/>
      </c:catAx>
      <c:valAx>
        <c:axId val="15671140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MMT 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62152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[gwsaPathways_staticV2.xlsx]Master Pivot!Pathway Technology</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Pathway Reductions by Method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6"/>
          </a:solidFill>
          <a:ln>
            <a:noFill/>
          </a:ln>
          <a:effectLst/>
        </c:spPr>
        <c:marker>
          <c:symbol val="none"/>
        </c:marker>
      </c:pivotFmt>
      <c:pivotFmt>
        <c:idx val="44"/>
        <c:spPr>
          <a:solidFill>
            <a:schemeClr val="accent2">
              <a:lumMod val="50000"/>
            </a:schemeClr>
          </a:solidFill>
          <a:ln>
            <a:noFill/>
          </a:ln>
          <a:effectLst/>
        </c:spPr>
        <c:marker>
          <c:symbol val="none"/>
        </c:marker>
      </c:pivotFmt>
      <c:pivotFmt>
        <c:idx val="45"/>
        <c:spPr>
          <a:solidFill>
            <a:schemeClr val="accent2">
              <a:lumMod val="75000"/>
            </a:schemeClr>
          </a:solidFill>
          <a:ln>
            <a:noFill/>
          </a:ln>
          <a:effectLst/>
        </c:spPr>
        <c:marker>
          <c:symbol val="none"/>
        </c:marker>
      </c:pivotFmt>
      <c:pivotFmt>
        <c:idx val="46"/>
        <c:spPr>
          <a:solidFill>
            <a:schemeClr val="accent2"/>
          </a:solidFill>
          <a:ln>
            <a:noFill/>
          </a:ln>
          <a:effectLst/>
        </c:spPr>
        <c:marker>
          <c:symbol val="none"/>
        </c:marker>
      </c:pivotFmt>
      <c:pivotFmt>
        <c:idx val="47"/>
        <c:spPr>
          <a:solidFill>
            <a:schemeClr val="accent4"/>
          </a:solidFill>
          <a:ln>
            <a:noFill/>
          </a:ln>
          <a:effectLst/>
        </c:spPr>
        <c:marker>
          <c:symbol val="none"/>
        </c:marker>
      </c:pivotFmt>
      <c:pivotFmt>
        <c:idx val="48"/>
        <c:spPr>
          <a:solidFill>
            <a:schemeClr val="accent2">
              <a:lumMod val="60000"/>
              <a:lumOff val="40000"/>
            </a:schemeClr>
          </a:solidFill>
          <a:ln>
            <a:noFill/>
          </a:ln>
          <a:effectLst/>
        </c:spPr>
        <c:marker>
          <c:symbol val="none"/>
        </c:marker>
      </c:pivotFmt>
      <c:pivotFmt>
        <c:idx val="49"/>
        <c:spPr>
          <a:solidFill>
            <a:schemeClr val="accent2">
              <a:lumMod val="40000"/>
              <a:lumOff val="60000"/>
            </a:schemeClr>
          </a:solidFill>
          <a:ln>
            <a:noFill/>
          </a:ln>
          <a:effectLst/>
        </c:spPr>
        <c:marker>
          <c:symbol val="none"/>
        </c:marker>
      </c:pivotFmt>
      <c:pivotFmt>
        <c:idx val="50"/>
        <c:spPr>
          <a:solidFill>
            <a:schemeClr val="accent2">
              <a:lumMod val="20000"/>
              <a:lumOff val="80000"/>
            </a:schemeClr>
          </a:solidFill>
          <a:ln>
            <a:noFill/>
          </a:ln>
          <a:effectLst/>
        </c:spPr>
        <c:marker>
          <c:symbol val="none"/>
        </c:marker>
      </c:pivotFmt>
      <c:pivotFmt>
        <c:idx val="51"/>
        <c:spPr>
          <a:solidFill>
            <a:schemeClr val="accent1">
              <a:lumMod val="50000"/>
            </a:schemeClr>
          </a:solidFill>
          <a:ln>
            <a:noFill/>
          </a:ln>
          <a:effectLst/>
        </c:spPr>
        <c:marker>
          <c:symbol val="none"/>
        </c:marker>
      </c:pivotFmt>
      <c:pivotFmt>
        <c:idx val="52"/>
        <c:spPr>
          <a:solidFill>
            <a:schemeClr val="accent1">
              <a:lumMod val="75000"/>
            </a:schemeClr>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lumMod val="60000"/>
              <a:lumOff val="40000"/>
            </a:schemeClr>
          </a:solidFill>
          <a:ln>
            <a:noFill/>
          </a:ln>
          <a:effectLst/>
        </c:spPr>
        <c:marker>
          <c:symbol val="none"/>
        </c:marker>
      </c:pivotFmt>
      <c:pivotFmt>
        <c:idx val="55"/>
        <c:spPr>
          <a:solidFill>
            <a:schemeClr val="accent1">
              <a:lumMod val="40000"/>
              <a:lumOff val="60000"/>
            </a:schemeClr>
          </a:solidFill>
          <a:ln>
            <a:noFill/>
          </a:ln>
          <a:effectLst/>
        </c:spPr>
        <c:marker>
          <c:symbol val="none"/>
        </c:marker>
      </c:pivotFmt>
      <c:pivotFmt>
        <c:idx val="56"/>
        <c:spPr>
          <a:solidFill>
            <a:schemeClr val="accent1">
              <a:lumMod val="20000"/>
              <a:lumOff val="80000"/>
            </a:schemeClr>
          </a:solidFill>
          <a:ln>
            <a:noFill/>
          </a:ln>
          <a:effectLst/>
        </c:spPr>
        <c:marker>
          <c:symbol val="none"/>
        </c:marker>
      </c:pivotFmt>
      <c:pivotFmt>
        <c:idx val="57"/>
        <c:spPr>
          <a:solidFill>
            <a:schemeClr val="accent5">
              <a:lumMod val="50000"/>
            </a:schemeClr>
          </a:solidFill>
          <a:ln>
            <a:noFill/>
          </a:ln>
          <a:effectLst/>
        </c:spPr>
        <c:marker>
          <c:symbol val="none"/>
        </c:marker>
      </c:pivotFmt>
      <c:pivotFmt>
        <c:idx val="58"/>
        <c:spPr>
          <a:solidFill>
            <a:schemeClr val="accent5">
              <a:lumMod val="75000"/>
            </a:schemeClr>
          </a:solidFill>
          <a:ln>
            <a:noFill/>
          </a:ln>
          <a:effectLst/>
        </c:spPr>
        <c:marker>
          <c:symbol val="none"/>
        </c:marker>
      </c:pivotFmt>
      <c:pivotFmt>
        <c:idx val="59"/>
        <c:spPr>
          <a:solidFill>
            <a:schemeClr val="accent5"/>
          </a:solidFill>
          <a:ln>
            <a:noFill/>
          </a:ln>
          <a:effectLst/>
        </c:spPr>
        <c:marker>
          <c:symbol val="none"/>
        </c:marker>
      </c:pivotFmt>
      <c:pivotFmt>
        <c:idx val="60"/>
        <c:spPr>
          <a:solidFill>
            <a:schemeClr val="accent5">
              <a:lumMod val="60000"/>
              <a:lumOff val="40000"/>
            </a:schemeClr>
          </a:solidFill>
          <a:ln>
            <a:noFill/>
          </a:ln>
          <a:effectLst/>
        </c:spPr>
        <c:marker>
          <c:symbol val="none"/>
        </c:marker>
      </c:pivotFmt>
      <c:pivotFmt>
        <c:idx val="61"/>
        <c:spPr>
          <a:solidFill>
            <a:schemeClr val="accent5">
              <a:lumMod val="40000"/>
              <a:lumOff val="60000"/>
            </a:schemeClr>
          </a:solidFill>
          <a:ln>
            <a:noFill/>
          </a:ln>
          <a:effectLst/>
        </c:spPr>
        <c:marker>
          <c:symbol val="none"/>
        </c:marker>
      </c:pivotFmt>
      <c:pivotFmt>
        <c:idx val="62"/>
        <c:spPr>
          <a:solidFill>
            <a:schemeClr val="accent5">
              <a:lumMod val="20000"/>
              <a:lumOff val="80000"/>
            </a:schemeClr>
          </a:solidFill>
          <a:ln>
            <a:noFill/>
          </a:ln>
          <a:effectLst/>
        </c:spPr>
        <c:marker>
          <c:symbol val="none"/>
        </c:marker>
      </c:pivotFmt>
      <c:pivotFmt>
        <c:idx val="63"/>
        <c:spPr>
          <a:solidFill>
            <a:schemeClr val="accent6"/>
          </a:solidFill>
          <a:ln>
            <a:noFill/>
          </a:ln>
          <a:effectLst/>
        </c:spPr>
        <c:marker>
          <c:symbol val="none"/>
        </c:marker>
      </c:pivotFmt>
      <c:pivotFmt>
        <c:idx val="64"/>
        <c:spPr>
          <a:solidFill>
            <a:schemeClr val="accent2">
              <a:lumMod val="50000"/>
            </a:schemeClr>
          </a:solidFill>
          <a:ln>
            <a:noFill/>
          </a:ln>
          <a:effectLst/>
        </c:spPr>
        <c:marker>
          <c:symbol val="none"/>
        </c:marker>
      </c:pivotFmt>
      <c:pivotFmt>
        <c:idx val="65"/>
        <c:spPr>
          <a:solidFill>
            <a:schemeClr val="accent2">
              <a:lumMod val="75000"/>
            </a:schemeClr>
          </a:solidFill>
          <a:ln>
            <a:noFill/>
          </a:ln>
          <a:effectLst/>
        </c:spPr>
        <c:marker>
          <c:symbol val="none"/>
        </c:marker>
      </c:pivotFmt>
      <c:pivotFmt>
        <c:idx val="66"/>
        <c:spPr>
          <a:solidFill>
            <a:schemeClr val="accent2"/>
          </a:solidFill>
          <a:ln>
            <a:noFill/>
          </a:ln>
          <a:effectLst/>
        </c:spPr>
        <c:marker>
          <c:symbol val="none"/>
        </c:marker>
      </c:pivotFmt>
      <c:pivotFmt>
        <c:idx val="67"/>
        <c:spPr>
          <a:solidFill>
            <a:schemeClr val="accent4"/>
          </a:solidFill>
          <a:ln>
            <a:noFill/>
          </a:ln>
          <a:effectLst/>
        </c:spPr>
        <c:marker>
          <c:symbol val="none"/>
        </c:marker>
      </c:pivotFmt>
      <c:pivotFmt>
        <c:idx val="68"/>
        <c:spPr>
          <a:solidFill>
            <a:schemeClr val="accent2">
              <a:lumMod val="60000"/>
              <a:lumOff val="40000"/>
            </a:schemeClr>
          </a:solidFill>
          <a:ln>
            <a:noFill/>
          </a:ln>
          <a:effectLst/>
        </c:spPr>
        <c:marker>
          <c:symbol val="none"/>
        </c:marker>
      </c:pivotFmt>
      <c:pivotFmt>
        <c:idx val="69"/>
        <c:spPr>
          <a:solidFill>
            <a:schemeClr val="accent2">
              <a:lumMod val="40000"/>
              <a:lumOff val="60000"/>
            </a:schemeClr>
          </a:solidFill>
          <a:ln>
            <a:noFill/>
          </a:ln>
          <a:effectLst/>
        </c:spPr>
        <c:marker>
          <c:symbol val="none"/>
        </c:marker>
      </c:pivotFmt>
      <c:pivotFmt>
        <c:idx val="70"/>
        <c:spPr>
          <a:solidFill>
            <a:schemeClr val="accent2">
              <a:lumMod val="20000"/>
              <a:lumOff val="80000"/>
            </a:schemeClr>
          </a:solidFill>
          <a:ln>
            <a:noFill/>
          </a:ln>
          <a:effectLst/>
        </c:spPr>
        <c:marker>
          <c:symbol val="none"/>
        </c:marker>
      </c:pivotFmt>
      <c:pivotFmt>
        <c:idx val="71"/>
        <c:spPr>
          <a:solidFill>
            <a:schemeClr val="accent1">
              <a:lumMod val="50000"/>
            </a:schemeClr>
          </a:solidFill>
          <a:ln>
            <a:noFill/>
          </a:ln>
          <a:effectLst/>
        </c:spPr>
        <c:marker>
          <c:symbol val="none"/>
        </c:marker>
      </c:pivotFmt>
      <c:pivotFmt>
        <c:idx val="72"/>
        <c:spPr>
          <a:solidFill>
            <a:schemeClr val="accent1">
              <a:lumMod val="75000"/>
            </a:schemeClr>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lumMod val="60000"/>
              <a:lumOff val="40000"/>
            </a:schemeClr>
          </a:solidFill>
          <a:ln>
            <a:noFill/>
          </a:ln>
          <a:effectLst/>
        </c:spPr>
        <c:marker>
          <c:symbol val="none"/>
        </c:marker>
      </c:pivotFmt>
      <c:pivotFmt>
        <c:idx val="75"/>
        <c:spPr>
          <a:solidFill>
            <a:schemeClr val="accent1">
              <a:lumMod val="40000"/>
              <a:lumOff val="60000"/>
            </a:schemeClr>
          </a:solidFill>
          <a:ln>
            <a:noFill/>
          </a:ln>
          <a:effectLst/>
        </c:spPr>
        <c:marker>
          <c:symbol val="none"/>
        </c:marker>
      </c:pivotFmt>
      <c:pivotFmt>
        <c:idx val="76"/>
        <c:spPr>
          <a:solidFill>
            <a:schemeClr val="accent1">
              <a:lumMod val="20000"/>
              <a:lumOff val="80000"/>
            </a:schemeClr>
          </a:solidFill>
          <a:ln>
            <a:noFill/>
          </a:ln>
          <a:effectLst/>
        </c:spPr>
        <c:marker>
          <c:symbol val="none"/>
        </c:marker>
      </c:pivotFmt>
      <c:pivotFmt>
        <c:idx val="77"/>
        <c:spPr>
          <a:solidFill>
            <a:schemeClr val="accent5">
              <a:lumMod val="50000"/>
            </a:schemeClr>
          </a:solidFill>
          <a:ln>
            <a:noFill/>
          </a:ln>
          <a:effectLst/>
        </c:spPr>
        <c:marker>
          <c:symbol val="none"/>
        </c:marker>
      </c:pivotFmt>
      <c:pivotFmt>
        <c:idx val="78"/>
        <c:spPr>
          <a:solidFill>
            <a:schemeClr val="accent5">
              <a:lumMod val="75000"/>
            </a:schemeClr>
          </a:solidFill>
          <a:ln>
            <a:noFill/>
          </a:ln>
          <a:effectLst/>
        </c:spPr>
        <c:marker>
          <c:symbol val="none"/>
        </c:marker>
      </c:pivotFmt>
      <c:pivotFmt>
        <c:idx val="79"/>
        <c:spPr>
          <a:solidFill>
            <a:schemeClr val="accent5"/>
          </a:solidFill>
          <a:ln>
            <a:noFill/>
          </a:ln>
          <a:effectLst/>
        </c:spPr>
        <c:marker>
          <c:symbol val="none"/>
        </c:marker>
      </c:pivotFmt>
      <c:pivotFmt>
        <c:idx val="80"/>
        <c:spPr>
          <a:solidFill>
            <a:schemeClr val="accent5">
              <a:lumMod val="60000"/>
              <a:lumOff val="40000"/>
            </a:schemeClr>
          </a:solidFill>
          <a:ln>
            <a:noFill/>
          </a:ln>
          <a:effectLst/>
        </c:spPr>
        <c:marker>
          <c:symbol val="none"/>
        </c:marker>
      </c:pivotFmt>
      <c:pivotFmt>
        <c:idx val="81"/>
        <c:spPr>
          <a:solidFill>
            <a:schemeClr val="accent5">
              <a:lumMod val="40000"/>
              <a:lumOff val="60000"/>
            </a:schemeClr>
          </a:solidFill>
          <a:ln>
            <a:noFill/>
          </a:ln>
          <a:effectLst/>
        </c:spPr>
        <c:marker>
          <c:symbol val="none"/>
        </c:marker>
      </c:pivotFmt>
      <c:pivotFmt>
        <c:idx val="82"/>
        <c:spPr>
          <a:solidFill>
            <a:schemeClr val="accent5">
              <a:lumMod val="20000"/>
              <a:lumOff val="80000"/>
            </a:schemeClr>
          </a:solidFill>
          <a:ln>
            <a:noFill/>
          </a:ln>
          <a:effectLst/>
        </c:spPr>
        <c:marker>
          <c:symbol val="none"/>
        </c:marker>
      </c:pivotFmt>
      <c:pivotFmt>
        <c:idx val="83"/>
        <c:spPr>
          <a:solidFill>
            <a:schemeClr val="accent6"/>
          </a:solidFill>
          <a:ln>
            <a:noFill/>
          </a:ln>
          <a:effectLst/>
        </c:spPr>
        <c:marker>
          <c:symbol val="none"/>
        </c:marker>
      </c:pivotFmt>
      <c:pivotFmt>
        <c:idx val="84"/>
        <c:spPr>
          <a:solidFill>
            <a:schemeClr val="accent2">
              <a:lumMod val="75000"/>
            </a:schemeClr>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2">
              <a:lumMod val="60000"/>
              <a:lumOff val="40000"/>
            </a:schemeClr>
          </a:solidFill>
          <a:ln>
            <a:noFill/>
          </a:ln>
          <a:effectLst/>
        </c:spPr>
        <c:marker>
          <c:symbol val="none"/>
        </c:marker>
      </c:pivotFmt>
      <c:pivotFmt>
        <c:idx val="88"/>
        <c:spPr>
          <a:solidFill>
            <a:schemeClr val="accent2">
              <a:lumMod val="40000"/>
              <a:lumOff val="60000"/>
            </a:schemeClr>
          </a:solidFill>
          <a:ln>
            <a:noFill/>
          </a:ln>
          <a:effectLst/>
        </c:spPr>
        <c:marker>
          <c:symbol val="none"/>
        </c:marker>
      </c:pivotFmt>
      <c:pivotFmt>
        <c:idx val="89"/>
        <c:spPr>
          <a:solidFill>
            <a:schemeClr val="accent2">
              <a:lumMod val="20000"/>
              <a:lumOff val="80000"/>
            </a:schemeClr>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5">
              <a:lumMod val="40000"/>
              <a:lumOff val="60000"/>
            </a:schemeClr>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2">
              <a:lumMod val="50000"/>
            </a:schemeClr>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s>
    <c:plotArea>
      <c:layout/>
      <c:barChart>
        <c:barDir val="col"/>
        <c:grouping val="clustered"/>
        <c:varyColors val="0"/>
        <c:ser>
          <c:idx val="0"/>
          <c:order val="0"/>
          <c:tx>
            <c:strRef>
              <c:f>'Master Pivot'!$J$24:$J$26</c:f>
              <c:strCache>
                <c:ptCount val="1"/>
                <c:pt idx="0">
                  <c:v>Electric</c:v>
                </c:pt>
              </c:strCache>
            </c:strRef>
          </c:tx>
          <c:spPr>
            <a:solidFill>
              <a:schemeClr val="accent2">
                <a:lumMod val="50000"/>
              </a:schemeClr>
            </a:solidFill>
            <a:ln>
              <a:noFill/>
            </a:ln>
            <a:effectLst/>
          </c:spPr>
          <c:invertIfNegative val="0"/>
          <c:cat>
            <c:strRef>
              <c:f>'Master Pivot'!$I$27:$I$29</c:f>
              <c:strCache>
                <c:ptCount val="2"/>
                <c:pt idx="0">
                  <c:v>2025</c:v>
                </c:pt>
                <c:pt idx="1">
                  <c:v>2030</c:v>
                </c:pt>
              </c:strCache>
            </c:strRef>
          </c:cat>
          <c:val>
            <c:numRef>
              <c:f>'Master Pivot'!$J$27:$J$29</c:f>
              <c:numCache>
                <c:formatCode>General</c:formatCode>
                <c:ptCount val="2"/>
                <c:pt idx="0">
                  <c:v>1.52218556E-4</c:v>
                </c:pt>
                <c:pt idx="1">
                  <c:v>1.6803519599999998E-4</c:v>
                </c:pt>
              </c:numCache>
            </c:numRef>
          </c:val>
          <c:extLst>
            <c:ext xmlns:c16="http://schemas.microsoft.com/office/drawing/2014/chart" uri="{C3380CC4-5D6E-409C-BE32-E72D297353CC}">
              <c16:uniqueId val="{00000000-BBE3-4E47-A761-4F7ED8C2EDA6}"/>
            </c:ext>
          </c:extLst>
        </c:ser>
        <c:ser>
          <c:idx val="1"/>
          <c:order val="1"/>
          <c:tx>
            <c:strRef>
              <c:f>'Master Pivot'!$K$24:$K$26</c:f>
              <c:strCache>
                <c:ptCount val="1"/>
                <c:pt idx="0">
                  <c:v>Thermal - Advanced Wood Heat - Com</c:v>
                </c:pt>
              </c:strCache>
            </c:strRef>
          </c:tx>
          <c:spPr>
            <a:solidFill>
              <a:schemeClr val="accent2">
                <a:lumMod val="75000"/>
              </a:schemeClr>
            </a:solidFill>
            <a:ln>
              <a:noFill/>
            </a:ln>
            <a:effectLst/>
          </c:spPr>
          <c:invertIfNegative val="0"/>
          <c:cat>
            <c:strRef>
              <c:f>'Master Pivot'!$I$27:$I$29</c:f>
              <c:strCache>
                <c:ptCount val="2"/>
                <c:pt idx="0">
                  <c:v>2025</c:v>
                </c:pt>
                <c:pt idx="1">
                  <c:v>2030</c:v>
                </c:pt>
              </c:strCache>
            </c:strRef>
          </c:cat>
          <c:val>
            <c:numRef>
              <c:f>'Master Pivot'!$K$27:$K$29</c:f>
              <c:numCache>
                <c:formatCode>General</c:formatCode>
                <c:ptCount val="2"/>
                <c:pt idx="0">
                  <c:v>2.5019697386153731E-2</c:v>
                </c:pt>
                <c:pt idx="1">
                  <c:v>5.054270478297998E-2</c:v>
                </c:pt>
              </c:numCache>
            </c:numRef>
          </c:val>
          <c:extLst>
            <c:ext xmlns:c16="http://schemas.microsoft.com/office/drawing/2014/chart" uri="{C3380CC4-5D6E-409C-BE32-E72D297353CC}">
              <c16:uniqueId val="{00000000-8BBB-DA41-B21B-F1C1C7F10E46}"/>
            </c:ext>
          </c:extLst>
        </c:ser>
        <c:ser>
          <c:idx val="2"/>
          <c:order val="2"/>
          <c:tx>
            <c:strRef>
              <c:f>'Master Pivot'!$L$24:$L$26</c:f>
              <c:strCache>
                <c:ptCount val="1"/>
                <c:pt idx="0">
                  <c:v>Thermal - Advanced Wood Heat - Res</c:v>
                </c:pt>
              </c:strCache>
            </c:strRef>
          </c:tx>
          <c:spPr>
            <a:solidFill>
              <a:schemeClr val="accent3"/>
            </a:solidFill>
            <a:ln>
              <a:noFill/>
            </a:ln>
            <a:effectLst/>
          </c:spPr>
          <c:invertIfNegative val="0"/>
          <c:cat>
            <c:strRef>
              <c:f>'Master Pivot'!$I$27:$I$29</c:f>
              <c:strCache>
                <c:ptCount val="2"/>
                <c:pt idx="0">
                  <c:v>2025</c:v>
                </c:pt>
                <c:pt idx="1">
                  <c:v>2030</c:v>
                </c:pt>
              </c:strCache>
            </c:strRef>
          </c:cat>
          <c:val>
            <c:numRef>
              <c:f>'Master Pivot'!$L$27:$L$29</c:f>
              <c:numCache>
                <c:formatCode>General</c:formatCode>
                <c:ptCount val="2"/>
                <c:pt idx="0">
                  <c:v>0.11147829351806662</c:v>
                </c:pt>
                <c:pt idx="1">
                  <c:v>0.18579715560307225</c:v>
                </c:pt>
              </c:numCache>
            </c:numRef>
          </c:val>
          <c:extLst>
            <c:ext xmlns:c16="http://schemas.microsoft.com/office/drawing/2014/chart" uri="{C3380CC4-5D6E-409C-BE32-E72D297353CC}">
              <c16:uniqueId val="{00000001-8BBB-DA41-B21B-F1C1C7F10E46}"/>
            </c:ext>
          </c:extLst>
        </c:ser>
        <c:ser>
          <c:idx val="3"/>
          <c:order val="3"/>
          <c:tx>
            <c:strRef>
              <c:f>'Master Pivot'!$M$24:$M$26</c:f>
              <c:strCache>
                <c:ptCount val="1"/>
                <c:pt idx="0">
                  <c:v>Thermal - Cold Climate Heat Pumps</c:v>
                </c:pt>
              </c:strCache>
            </c:strRef>
          </c:tx>
          <c:spPr>
            <a:solidFill>
              <a:schemeClr val="accent4"/>
            </a:solidFill>
            <a:ln>
              <a:noFill/>
            </a:ln>
            <a:effectLst/>
          </c:spPr>
          <c:invertIfNegative val="0"/>
          <c:cat>
            <c:strRef>
              <c:f>'Master Pivot'!$I$27:$I$29</c:f>
              <c:strCache>
                <c:ptCount val="2"/>
                <c:pt idx="0">
                  <c:v>2025</c:v>
                </c:pt>
                <c:pt idx="1">
                  <c:v>2030</c:v>
                </c:pt>
              </c:strCache>
            </c:strRef>
          </c:cat>
          <c:val>
            <c:numRef>
              <c:f>'Master Pivot'!$M$27:$M$29</c:f>
              <c:numCache>
                <c:formatCode>General</c:formatCode>
                <c:ptCount val="2"/>
                <c:pt idx="0">
                  <c:v>0.17246528033906752</c:v>
                </c:pt>
                <c:pt idx="1">
                  <c:v>0.49834693318807949</c:v>
                </c:pt>
              </c:numCache>
            </c:numRef>
          </c:val>
          <c:extLst>
            <c:ext xmlns:c16="http://schemas.microsoft.com/office/drawing/2014/chart" uri="{C3380CC4-5D6E-409C-BE32-E72D297353CC}">
              <c16:uniqueId val="{00000002-8BBB-DA41-B21B-F1C1C7F10E46}"/>
            </c:ext>
          </c:extLst>
        </c:ser>
        <c:ser>
          <c:idx val="4"/>
          <c:order val="4"/>
          <c:tx>
            <c:strRef>
              <c:f>'Master Pivot'!$N$24:$N$26</c:f>
              <c:strCache>
                <c:ptCount val="1"/>
                <c:pt idx="0">
                  <c:v>Thermal - Ground Source Heat Pumps</c:v>
                </c:pt>
              </c:strCache>
            </c:strRef>
          </c:tx>
          <c:spPr>
            <a:solidFill>
              <a:schemeClr val="accent2">
                <a:lumMod val="60000"/>
                <a:lumOff val="40000"/>
              </a:schemeClr>
            </a:solidFill>
            <a:ln>
              <a:noFill/>
            </a:ln>
            <a:effectLst/>
          </c:spPr>
          <c:invertIfNegative val="0"/>
          <c:cat>
            <c:strRef>
              <c:f>'Master Pivot'!$I$27:$I$29</c:f>
              <c:strCache>
                <c:ptCount val="2"/>
                <c:pt idx="0">
                  <c:v>2025</c:v>
                </c:pt>
                <c:pt idx="1">
                  <c:v>2030</c:v>
                </c:pt>
              </c:strCache>
            </c:strRef>
          </c:cat>
          <c:val>
            <c:numRef>
              <c:f>'Master Pivot'!$N$27:$N$29</c:f>
              <c:numCache>
                <c:formatCode>General</c:formatCode>
                <c:ptCount val="2"/>
                <c:pt idx="0">
                  <c:v>4.4366205398542269E-3</c:v>
                </c:pt>
                <c:pt idx="1">
                  <c:v>2.116083082908567E-2</c:v>
                </c:pt>
              </c:numCache>
            </c:numRef>
          </c:val>
          <c:extLst>
            <c:ext xmlns:c16="http://schemas.microsoft.com/office/drawing/2014/chart" uri="{C3380CC4-5D6E-409C-BE32-E72D297353CC}">
              <c16:uniqueId val="{00000003-8BBB-DA41-B21B-F1C1C7F10E46}"/>
            </c:ext>
          </c:extLst>
        </c:ser>
        <c:ser>
          <c:idx val="5"/>
          <c:order val="5"/>
          <c:tx>
            <c:strRef>
              <c:f>'Master Pivot'!$O$24:$O$26</c:f>
              <c:strCache>
                <c:ptCount val="1"/>
                <c:pt idx="0">
                  <c:v>Thermal - Hot Water Heat Pumps</c:v>
                </c:pt>
              </c:strCache>
            </c:strRef>
          </c:tx>
          <c:spPr>
            <a:solidFill>
              <a:schemeClr val="accent2">
                <a:lumMod val="40000"/>
                <a:lumOff val="60000"/>
              </a:schemeClr>
            </a:solidFill>
            <a:ln>
              <a:noFill/>
            </a:ln>
            <a:effectLst/>
          </c:spPr>
          <c:invertIfNegative val="0"/>
          <c:cat>
            <c:strRef>
              <c:f>'Master Pivot'!$I$27:$I$29</c:f>
              <c:strCache>
                <c:ptCount val="2"/>
                <c:pt idx="0">
                  <c:v>2025</c:v>
                </c:pt>
                <c:pt idx="1">
                  <c:v>2030</c:v>
                </c:pt>
              </c:strCache>
            </c:strRef>
          </c:cat>
          <c:val>
            <c:numRef>
              <c:f>'Master Pivot'!$O$27:$O$29</c:f>
              <c:numCache>
                <c:formatCode>General</c:formatCode>
                <c:ptCount val="2"/>
                <c:pt idx="0">
                  <c:v>3.3131323453213304E-2</c:v>
                </c:pt>
                <c:pt idx="1">
                  <c:v>0.13414437497294407</c:v>
                </c:pt>
              </c:numCache>
            </c:numRef>
          </c:val>
          <c:extLst>
            <c:ext xmlns:c16="http://schemas.microsoft.com/office/drawing/2014/chart" uri="{C3380CC4-5D6E-409C-BE32-E72D297353CC}">
              <c16:uniqueId val="{00000004-8BBB-DA41-B21B-F1C1C7F10E46}"/>
            </c:ext>
          </c:extLst>
        </c:ser>
        <c:ser>
          <c:idx val="6"/>
          <c:order val="6"/>
          <c:tx>
            <c:strRef>
              <c:f>'Master Pivot'!$P$24:$P$26</c:f>
              <c:strCache>
                <c:ptCount val="1"/>
                <c:pt idx="0">
                  <c:v>Thermal - RNG</c:v>
                </c:pt>
              </c:strCache>
            </c:strRef>
          </c:tx>
          <c:spPr>
            <a:solidFill>
              <a:schemeClr val="accent2">
                <a:lumMod val="20000"/>
                <a:lumOff val="80000"/>
              </a:schemeClr>
            </a:solidFill>
            <a:ln>
              <a:noFill/>
            </a:ln>
            <a:effectLst/>
          </c:spPr>
          <c:invertIfNegative val="0"/>
          <c:cat>
            <c:strRef>
              <c:f>'Master Pivot'!$I$27:$I$29</c:f>
              <c:strCache>
                <c:ptCount val="2"/>
                <c:pt idx="0">
                  <c:v>2025</c:v>
                </c:pt>
                <c:pt idx="1">
                  <c:v>2030</c:v>
                </c:pt>
              </c:strCache>
            </c:strRef>
          </c:cat>
          <c:val>
            <c:numRef>
              <c:f>'Master Pivot'!$P$27:$P$29</c:f>
              <c:numCache>
                <c:formatCode>General</c:formatCode>
                <c:ptCount val="2"/>
                <c:pt idx="0">
                  <c:v>7.4337585496826508E-2</c:v>
                </c:pt>
                <c:pt idx="1">
                  <c:v>0.14894502934184448</c:v>
                </c:pt>
              </c:numCache>
            </c:numRef>
          </c:val>
          <c:extLst>
            <c:ext xmlns:c16="http://schemas.microsoft.com/office/drawing/2014/chart" uri="{C3380CC4-5D6E-409C-BE32-E72D297353CC}">
              <c16:uniqueId val="{00000005-8BBB-DA41-B21B-F1C1C7F10E46}"/>
            </c:ext>
          </c:extLst>
        </c:ser>
        <c:ser>
          <c:idx val="7"/>
          <c:order val="7"/>
          <c:tx>
            <c:strRef>
              <c:f>'Master Pivot'!$Q$24:$Q$26</c:f>
              <c:strCache>
                <c:ptCount val="1"/>
                <c:pt idx="0">
                  <c:v>Thermal - Biofuels</c:v>
                </c:pt>
              </c:strCache>
            </c:strRef>
          </c:tx>
          <c:spPr>
            <a:solidFill>
              <a:schemeClr val="accent2">
                <a:lumMod val="60000"/>
              </a:schemeClr>
            </a:solidFill>
            <a:ln>
              <a:noFill/>
            </a:ln>
            <a:effectLst/>
          </c:spPr>
          <c:invertIfNegative val="0"/>
          <c:cat>
            <c:strRef>
              <c:f>'Master Pivot'!$I$27:$I$29</c:f>
              <c:strCache>
                <c:ptCount val="2"/>
                <c:pt idx="0">
                  <c:v>2025</c:v>
                </c:pt>
                <c:pt idx="1">
                  <c:v>2030</c:v>
                </c:pt>
              </c:strCache>
            </c:strRef>
          </c:cat>
          <c:val>
            <c:numRef>
              <c:f>'Master Pivot'!$Q$27:$Q$29</c:f>
              <c:numCache>
                <c:formatCode>General</c:formatCode>
                <c:ptCount val="2"/>
                <c:pt idx="0">
                  <c:v>7.9107553979999995E-3</c:v>
                </c:pt>
                <c:pt idx="1">
                  <c:v>2.8792260359782631E-2</c:v>
                </c:pt>
              </c:numCache>
            </c:numRef>
          </c:val>
          <c:extLst>
            <c:ext xmlns:c16="http://schemas.microsoft.com/office/drawing/2014/chart" uri="{C3380CC4-5D6E-409C-BE32-E72D297353CC}">
              <c16:uniqueId val="{00000000-C2E7-6C4B-8CB2-24920BB112D3}"/>
            </c:ext>
          </c:extLst>
        </c:ser>
        <c:ser>
          <c:idx val="8"/>
          <c:order val="8"/>
          <c:tx>
            <c:strRef>
              <c:f>'Master Pivot'!$S$24:$S$26</c:f>
              <c:strCache>
                <c:ptCount val="1"/>
                <c:pt idx="0">
                  <c:v>Transportation - Bike/ Walk</c:v>
                </c:pt>
              </c:strCache>
            </c:strRef>
          </c:tx>
          <c:spPr>
            <a:solidFill>
              <a:schemeClr val="accent3">
                <a:lumMod val="60000"/>
              </a:schemeClr>
            </a:solidFill>
            <a:ln>
              <a:noFill/>
            </a:ln>
            <a:effectLst/>
          </c:spPr>
          <c:invertIfNegative val="0"/>
          <c:cat>
            <c:strRef>
              <c:f>'Master Pivot'!$I$27:$I$29</c:f>
              <c:strCache>
                <c:ptCount val="2"/>
                <c:pt idx="0">
                  <c:v>2025</c:v>
                </c:pt>
                <c:pt idx="1">
                  <c:v>2030</c:v>
                </c:pt>
              </c:strCache>
            </c:strRef>
          </c:cat>
          <c:val>
            <c:numRef>
              <c:f>'Master Pivot'!$S$27:$S$29</c:f>
              <c:numCache>
                <c:formatCode>General</c:formatCode>
                <c:ptCount val="2"/>
                <c:pt idx="0">
                  <c:v>5.5172116053003152E-3</c:v>
                </c:pt>
                <c:pt idx="1">
                  <c:v>5.6652091247483905E-3</c:v>
                </c:pt>
              </c:numCache>
            </c:numRef>
          </c:val>
          <c:extLst>
            <c:ext xmlns:c16="http://schemas.microsoft.com/office/drawing/2014/chart" uri="{C3380CC4-5D6E-409C-BE32-E72D297353CC}">
              <c16:uniqueId val="{00000000-0F7E-CA48-B621-2BA3067A92CB}"/>
            </c:ext>
          </c:extLst>
        </c:ser>
        <c:ser>
          <c:idx val="9"/>
          <c:order val="9"/>
          <c:tx>
            <c:strRef>
              <c:f>'Master Pivot'!$T$24:$T$26</c:f>
              <c:strCache>
                <c:ptCount val="1"/>
                <c:pt idx="0">
                  <c:v>Transportation - Carpool</c:v>
                </c:pt>
              </c:strCache>
            </c:strRef>
          </c:tx>
          <c:spPr>
            <a:solidFill>
              <a:schemeClr val="accent4">
                <a:lumMod val="60000"/>
              </a:schemeClr>
            </a:solidFill>
            <a:ln>
              <a:noFill/>
            </a:ln>
            <a:effectLst/>
          </c:spPr>
          <c:invertIfNegative val="0"/>
          <c:cat>
            <c:strRef>
              <c:f>'Master Pivot'!$I$27:$I$29</c:f>
              <c:strCache>
                <c:ptCount val="2"/>
                <c:pt idx="0">
                  <c:v>2025</c:v>
                </c:pt>
                <c:pt idx="1">
                  <c:v>2030</c:v>
                </c:pt>
              </c:strCache>
            </c:strRef>
          </c:cat>
          <c:val>
            <c:numRef>
              <c:f>'Master Pivot'!$T$27:$T$29</c:f>
              <c:numCache>
                <c:formatCode>General</c:formatCode>
                <c:ptCount val="2"/>
                <c:pt idx="0">
                  <c:v>4.9734649812628109E-2</c:v>
                </c:pt>
                <c:pt idx="1">
                  <c:v>0.1144818651768621</c:v>
                </c:pt>
              </c:numCache>
            </c:numRef>
          </c:val>
          <c:extLst>
            <c:ext xmlns:c16="http://schemas.microsoft.com/office/drawing/2014/chart" uri="{C3380CC4-5D6E-409C-BE32-E72D297353CC}">
              <c16:uniqueId val="{00000001-0F7E-CA48-B621-2BA3067A92CB}"/>
            </c:ext>
          </c:extLst>
        </c:ser>
        <c:ser>
          <c:idx val="10"/>
          <c:order val="10"/>
          <c:tx>
            <c:strRef>
              <c:f>'Master Pivot'!$U$24:$U$26</c:f>
              <c:strCache>
                <c:ptCount val="1"/>
                <c:pt idx="0">
                  <c:v>Transportation - Electric Bus</c:v>
                </c:pt>
              </c:strCache>
            </c:strRef>
          </c:tx>
          <c:spPr>
            <a:solidFill>
              <a:schemeClr val="accent5">
                <a:lumMod val="60000"/>
              </a:schemeClr>
            </a:solidFill>
            <a:ln>
              <a:noFill/>
            </a:ln>
            <a:effectLst/>
          </c:spPr>
          <c:invertIfNegative val="0"/>
          <c:cat>
            <c:strRef>
              <c:f>'Master Pivot'!$I$27:$I$29</c:f>
              <c:strCache>
                <c:ptCount val="2"/>
                <c:pt idx="0">
                  <c:v>2025</c:v>
                </c:pt>
                <c:pt idx="1">
                  <c:v>2030</c:v>
                </c:pt>
              </c:strCache>
            </c:strRef>
          </c:cat>
          <c:val>
            <c:numRef>
              <c:f>'Master Pivot'!$U$27:$U$29</c:f>
              <c:numCache>
                <c:formatCode>General</c:formatCode>
                <c:ptCount val="2"/>
                <c:pt idx="0">
                  <c:v>1.2819975163715352E-3</c:v>
                </c:pt>
                <c:pt idx="1">
                  <c:v>5.1503636496173883E-3</c:v>
                </c:pt>
              </c:numCache>
            </c:numRef>
          </c:val>
          <c:extLst>
            <c:ext xmlns:c16="http://schemas.microsoft.com/office/drawing/2014/chart" uri="{C3380CC4-5D6E-409C-BE32-E72D297353CC}">
              <c16:uniqueId val="{00000003-E69A-1640-A449-BEBC4650E043}"/>
            </c:ext>
          </c:extLst>
        </c:ser>
        <c:ser>
          <c:idx val="11"/>
          <c:order val="11"/>
          <c:tx>
            <c:strRef>
              <c:f>'Master Pivot'!$V$24:$V$26</c:f>
              <c:strCache>
                <c:ptCount val="1"/>
                <c:pt idx="0">
                  <c:v>Transportation - Electric HDF</c:v>
                </c:pt>
              </c:strCache>
            </c:strRef>
          </c:tx>
          <c:spPr>
            <a:solidFill>
              <a:schemeClr val="accent6">
                <a:lumMod val="60000"/>
              </a:schemeClr>
            </a:solidFill>
            <a:ln>
              <a:noFill/>
            </a:ln>
            <a:effectLst/>
          </c:spPr>
          <c:invertIfNegative val="0"/>
          <c:cat>
            <c:strRef>
              <c:f>'Master Pivot'!$I$27:$I$29</c:f>
              <c:strCache>
                <c:ptCount val="2"/>
                <c:pt idx="0">
                  <c:v>2025</c:v>
                </c:pt>
                <c:pt idx="1">
                  <c:v>2030</c:v>
                </c:pt>
              </c:strCache>
            </c:strRef>
          </c:cat>
          <c:val>
            <c:numRef>
              <c:f>'Master Pivot'!$V$27:$V$29</c:f>
              <c:numCache>
                <c:formatCode>General</c:formatCode>
                <c:ptCount val="2"/>
                <c:pt idx="0">
                  <c:v>2.2830695467470985E-3</c:v>
                </c:pt>
                <c:pt idx="1">
                  <c:v>2.6420677892135088E-2</c:v>
                </c:pt>
              </c:numCache>
            </c:numRef>
          </c:val>
          <c:extLst>
            <c:ext xmlns:c16="http://schemas.microsoft.com/office/drawing/2014/chart" uri="{C3380CC4-5D6E-409C-BE32-E72D297353CC}">
              <c16:uniqueId val="{00000004-E69A-1640-A449-BEBC4650E043}"/>
            </c:ext>
          </c:extLst>
        </c:ser>
        <c:ser>
          <c:idx val="12"/>
          <c:order val="12"/>
          <c:tx>
            <c:strRef>
              <c:f>'Master Pivot'!$W$24:$W$26</c:f>
              <c:strCache>
                <c:ptCount val="1"/>
                <c:pt idx="0">
                  <c:v>Transportation - EV</c:v>
                </c:pt>
              </c:strCache>
            </c:strRef>
          </c:tx>
          <c:spPr>
            <a:solidFill>
              <a:schemeClr val="accent1">
                <a:lumMod val="80000"/>
                <a:lumOff val="20000"/>
              </a:schemeClr>
            </a:solidFill>
            <a:ln>
              <a:noFill/>
            </a:ln>
            <a:effectLst/>
          </c:spPr>
          <c:invertIfNegative val="0"/>
          <c:cat>
            <c:strRef>
              <c:f>'Master Pivot'!$I$27:$I$29</c:f>
              <c:strCache>
                <c:ptCount val="2"/>
                <c:pt idx="0">
                  <c:v>2025</c:v>
                </c:pt>
                <c:pt idx="1">
                  <c:v>2030</c:v>
                </c:pt>
              </c:strCache>
            </c:strRef>
          </c:cat>
          <c:val>
            <c:numRef>
              <c:f>'Master Pivot'!$W$27:$W$29</c:f>
              <c:numCache>
                <c:formatCode>General</c:formatCode>
                <c:ptCount val="2"/>
                <c:pt idx="0">
                  <c:v>0.19272277743622251</c:v>
                </c:pt>
                <c:pt idx="1">
                  <c:v>0.49545939057029525</c:v>
                </c:pt>
              </c:numCache>
            </c:numRef>
          </c:val>
          <c:extLst>
            <c:ext xmlns:c16="http://schemas.microsoft.com/office/drawing/2014/chart" uri="{C3380CC4-5D6E-409C-BE32-E72D297353CC}">
              <c16:uniqueId val="{00000005-E69A-1640-A449-BEBC4650E043}"/>
            </c:ext>
          </c:extLst>
        </c:ser>
        <c:ser>
          <c:idx val="13"/>
          <c:order val="13"/>
          <c:tx>
            <c:strRef>
              <c:f>'Master Pivot'!$X$24:$X$26</c:f>
              <c:strCache>
                <c:ptCount val="1"/>
                <c:pt idx="0">
                  <c:v>Transportation - HDF Biofuel</c:v>
                </c:pt>
              </c:strCache>
            </c:strRef>
          </c:tx>
          <c:spPr>
            <a:solidFill>
              <a:schemeClr val="accent2">
                <a:lumMod val="80000"/>
                <a:lumOff val="20000"/>
              </a:schemeClr>
            </a:solidFill>
            <a:ln>
              <a:noFill/>
            </a:ln>
            <a:effectLst/>
          </c:spPr>
          <c:invertIfNegative val="0"/>
          <c:cat>
            <c:strRef>
              <c:f>'Master Pivot'!$I$27:$I$29</c:f>
              <c:strCache>
                <c:ptCount val="2"/>
                <c:pt idx="0">
                  <c:v>2025</c:v>
                </c:pt>
                <c:pt idx="1">
                  <c:v>2030</c:v>
                </c:pt>
              </c:strCache>
            </c:strRef>
          </c:cat>
          <c:val>
            <c:numRef>
              <c:f>'Master Pivot'!$X$27:$X$29</c:f>
              <c:numCache>
                <c:formatCode>General</c:formatCode>
                <c:ptCount val="2"/>
                <c:pt idx="0">
                  <c:v>1.5542688518294483E-2</c:v>
                </c:pt>
                <c:pt idx="1">
                  <c:v>4.2277254893735169E-2</c:v>
                </c:pt>
              </c:numCache>
            </c:numRef>
          </c:val>
          <c:extLst>
            <c:ext xmlns:c16="http://schemas.microsoft.com/office/drawing/2014/chart" uri="{C3380CC4-5D6E-409C-BE32-E72D297353CC}">
              <c16:uniqueId val="{00000006-E69A-1640-A449-BEBC4650E043}"/>
            </c:ext>
          </c:extLst>
        </c:ser>
        <c:ser>
          <c:idx val="14"/>
          <c:order val="14"/>
          <c:tx>
            <c:strRef>
              <c:f>'Master Pivot'!$Y$24:$Y$26</c:f>
              <c:strCache>
                <c:ptCount val="1"/>
                <c:pt idx="0">
                  <c:v>Transportation - Hybrids</c:v>
                </c:pt>
              </c:strCache>
            </c:strRef>
          </c:tx>
          <c:spPr>
            <a:solidFill>
              <a:schemeClr val="accent3">
                <a:lumMod val="80000"/>
                <a:lumOff val="20000"/>
              </a:schemeClr>
            </a:solidFill>
            <a:ln>
              <a:noFill/>
            </a:ln>
            <a:effectLst/>
          </c:spPr>
          <c:invertIfNegative val="0"/>
          <c:cat>
            <c:strRef>
              <c:f>'Master Pivot'!$I$27:$I$29</c:f>
              <c:strCache>
                <c:ptCount val="2"/>
                <c:pt idx="0">
                  <c:v>2025</c:v>
                </c:pt>
                <c:pt idx="1">
                  <c:v>2030</c:v>
                </c:pt>
              </c:strCache>
            </c:strRef>
          </c:cat>
          <c:val>
            <c:numRef>
              <c:f>'Master Pivot'!$Y$27:$Y$29</c:f>
              <c:numCache>
                <c:formatCode>General</c:formatCode>
                <c:ptCount val="2"/>
                <c:pt idx="0">
                  <c:v>2.397185657617406E-2</c:v>
                </c:pt>
                <c:pt idx="1">
                  <c:v>7.0143291480232767E-2</c:v>
                </c:pt>
              </c:numCache>
            </c:numRef>
          </c:val>
          <c:extLst>
            <c:ext xmlns:c16="http://schemas.microsoft.com/office/drawing/2014/chart" uri="{C3380CC4-5D6E-409C-BE32-E72D297353CC}">
              <c16:uniqueId val="{00000007-E69A-1640-A449-BEBC4650E043}"/>
            </c:ext>
          </c:extLst>
        </c:ser>
        <c:ser>
          <c:idx val="15"/>
          <c:order val="15"/>
          <c:tx>
            <c:strRef>
              <c:f>'Master Pivot'!$Z$24:$Z$26</c:f>
              <c:strCache>
                <c:ptCount val="1"/>
                <c:pt idx="0">
                  <c:v>Transportation - LVF Biofuel</c:v>
                </c:pt>
              </c:strCache>
            </c:strRef>
          </c:tx>
          <c:spPr>
            <a:solidFill>
              <a:schemeClr val="accent4">
                <a:lumMod val="80000"/>
                <a:lumOff val="20000"/>
              </a:schemeClr>
            </a:solidFill>
            <a:ln>
              <a:noFill/>
            </a:ln>
            <a:effectLst/>
          </c:spPr>
          <c:invertIfNegative val="0"/>
          <c:cat>
            <c:strRef>
              <c:f>'Master Pivot'!$I$27:$I$29</c:f>
              <c:strCache>
                <c:ptCount val="2"/>
                <c:pt idx="0">
                  <c:v>2025</c:v>
                </c:pt>
                <c:pt idx="1">
                  <c:v>2030</c:v>
                </c:pt>
              </c:strCache>
            </c:strRef>
          </c:cat>
          <c:val>
            <c:numRef>
              <c:f>'Master Pivot'!$Z$27:$Z$29</c:f>
              <c:numCache>
                <c:formatCode>General</c:formatCode>
                <c:ptCount val="2"/>
                <c:pt idx="0">
                  <c:v>1.8734074213532731E-3</c:v>
                </c:pt>
                <c:pt idx="1">
                  <c:v>1.6476558669486548E-2</c:v>
                </c:pt>
              </c:numCache>
            </c:numRef>
          </c:val>
          <c:extLst>
            <c:ext xmlns:c16="http://schemas.microsoft.com/office/drawing/2014/chart" uri="{C3380CC4-5D6E-409C-BE32-E72D297353CC}">
              <c16:uniqueId val="{00000000-01E4-454F-8518-E671D5AF29EE}"/>
            </c:ext>
          </c:extLst>
        </c:ser>
        <c:ser>
          <c:idx val="16"/>
          <c:order val="16"/>
          <c:tx>
            <c:strRef>
              <c:f>'Master Pivot'!$AA$24:$AA$26</c:f>
              <c:strCache>
                <c:ptCount val="1"/>
                <c:pt idx="0">
                  <c:v>Transportation - Public Transportation</c:v>
                </c:pt>
              </c:strCache>
            </c:strRef>
          </c:tx>
          <c:spPr>
            <a:solidFill>
              <a:schemeClr val="accent5">
                <a:lumMod val="80000"/>
                <a:lumOff val="20000"/>
              </a:schemeClr>
            </a:solidFill>
            <a:ln>
              <a:noFill/>
            </a:ln>
            <a:effectLst/>
          </c:spPr>
          <c:invertIfNegative val="0"/>
          <c:cat>
            <c:strRef>
              <c:f>'Master Pivot'!$I$27:$I$29</c:f>
              <c:strCache>
                <c:ptCount val="2"/>
                <c:pt idx="0">
                  <c:v>2025</c:v>
                </c:pt>
                <c:pt idx="1">
                  <c:v>2030</c:v>
                </c:pt>
              </c:strCache>
            </c:strRef>
          </c:cat>
          <c:val>
            <c:numRef>
              <c:f>'Master Pivot'!$AA$27:$AA$29</c:f>
              <c:numCache>
                <c:formatCode>General</c:formatCode>
                <c:ptCount val="2"/>
                <c:pt idx="0">
                  <c:v>2.7730031638153632E-3</c:v>
                </c:pt>
                <c:pt idx="1">
                  <c:v>3.6169702788360009E-3</c:v>
                </c:pt>
              </c:numCache>
            </c:numRef>
          </c:val>
          <c:extLst>
            <c:ext xmlns:c16="http://schemas.microsoft.com/office/drawing/2014/chart" uri="{C3380CC4-5D6E-409C-BE32-E72D297353CC}">
              <c16:uniqueId val="{00000001-01E4-454F-8518-E671D5AF29EE}"/>
            </c:ext>
          </c:extLst>
        </c:ser>
        <c:ser>
          <c:idx val="17"/>
          <c:order val="17"/>
          <c:tx>
            <c:strRef>
              <c:f>'Master Pivot'!$AB$24:$AB$26</c:f>
              <c:strCache>
                <c:ptCount val="1"/>
                <c:pt idx="0">
                  <c:v>Transportation - Rail Transit</c:v>
                </c:pt>
              </c:strCache>
            </c:strRef>
          </c:tx>
          <c:spPr>
            <a:solidFill>
              <a:schemeClr val="accent6">
                <a:lumMod val="80000"/>
                <a:lumOff val="20000"/>
              </a:schemeClr>
            </a:solidFill>
            <a:ln>
              <a:noFill/>
            </a:ln>
            <a:effectLst/>
          </c:spPr>
          <c:invertIfNegative val="0"/>
          <c:cat>
            <c:strRef>
              <c:f>'Master Pivot'!$I$27:$I$29</c:f>
              <c:strCache>
                <c:ptCount val="2"/>
                <c:pt idx="0">
                  <c:v>2025</c:v>
                </c:pt>
                <c:pt idx="1">
                  <c:v>2030</c:v>
                </c:pt>
              </c:strCache>
            </c:strRef>
          </c:cat>
          <c:val>
            <c:numRef>
              <c:f>'Master Pivot'!$AB$27:$AB$29</c:f>
              <c:numCache>
                <c:formatCode>General</c:formatCode>
                <c:ptCount val="2"/>
                <c:pt idx="0">
                  <c:v>6.6667845213520217E-3</c:v>
                </c:pt>
                <c:pt idx="1">
                  <c:v>7.2487585402092854E-3</c:v>
                </c:pt>
              </c:numCache>
            </c:numRef>
          </c:val>
          <c:extLst>
            <c:ext xmlns:c16="http://schemas.microsoft.com/office/drawing/2014/chart" uri="{C3380CC4-5D6E-409C-BE32-E72D297353CC}">
              <c16:uniqueId val="{00000002-01E4-454F-8518-E671D5AF29EE}"/>
            </c:ext>
          </c:extLst>
        </c:ser>
        <c:ser>
          <c:idx val="18"/>
          <c:order val="18"/>
          <c:tx>
            <c:strRef>
              <c:f>'Master Pivot'!$AC$24:$AC$26</c:f>
              <c:strCache>
                <c:ptCount val="1"/>
                <c:pt idx="0">
                  <c:v>Transportation - Telecommute</c:v>
                </c:pt>
              </c:strCache>
            </c:strRef>
          </c:tx>
          <c:spPr>
            <a:solidFill>
              <a:schemeClr val="accent1">
                <a:lumMod val="80000"/>
              </a:schemeClr>
            </a:solidFill>
            <a:ln>
              <a:noFill/>
            </a:ln>
            <a:effectLst/>
          </c:spPr>
          <c:invertIfNegative val="0"/>
          <c:cat>
            <c:strRef>
              <c:f>'Master Pivot'!$I$27:$I$29</c:f>
              <c:strCache>
                <c:ptCount val="2"/>
                <c:pt idx="0">
                  <c:v>2025</c:v>
                </c:pt>
                <c:pt idx="1">
                  <c:v>2030</c:v>
                </c:pt>
              </c:strCache>
            </c:strRef>
          </c:cat>
          <c:val>
            <c:numRef>
              <c:f>'Master Pivot'!$AC$27:$AC$29</c:f>
              <c:numCache>
                <c:formatCode>General</c:formatCode>
                <c:ptCount val="2"/>
                <c:pt idx="0">
                  <c:v>5.9284382274193546E-2</c:v>
                </c:pt>
                <c:pt idx="1">
                  <c:v>8.3854715612167299E-2</c:v>
                </c:pt>
              </c:numCache>
            </c:numRef>
          </c:val>
          <c:extLst>
            <c:ext xmlns:c16="http://schemas.microsoft.com/office/drawing/2014/chart" uri="{C3380CC4-5D6E-409C-BE32-E72D297353CC}">
              <c16:uniqueId val="{00000003-01E4-454F-8518-E671D5AF29EE}"/>
            </c:ext>
          </c:extLst>
        </c:ser>
        <c:ser>
          <c:idx val="19"/>
          <c:order val="19"/>
          <c:tx>
            <c:strRef>
              <c:f>'Master Pivot'!$AD$24:$AD$26</c:f>
              <c:strCache>
                <c:ptCount val="1"/>
                <c:pt idx="0">
                  <c:v>Transportation - ICE Efficiency</c:v>
                </c:pt>
              </c:strCache>
            </c:strRef>
          </c:tx>
          <c:spPr>
            <a:solidFill>
              <a:schemeClr val="accent2">
                <a:lumMod val="80000"/>
              </a:schemeClr>
            </a:solidFill>
            <a:ln>
              <a:noFill/>
            </a:ln>
            <a:effectLst/>
          </c:spPr>
          <c:invertIfNegative val="0"/>
          <c:cat>
            <c:strRef>
              <c:f>'Master Pivot'!$I$27:$I$29</c:f>
              <c:strCache>
                <c:ptCount val="2"/>
                <c:pt idx="0">
                  <c:v>2025</c:v>
                </c:pt>
                <c:pt idx="1">
                  <c:v>2030</c:v>
                </c:pt>
              </c:strCache>
            </c:strRef>
          </c:cat>
          <c:val>
            <c:numRef>
              <c:f>'Master Pivot'!$AD$27:$AD$29</c:f>
              <c:numCache>
                <c:formatCode>General</c:formatCode>
                <c:ptCount val="2"/>
                <c:pt idx="0">
                  <c:v>0.1657795051775251</c:v>
                </c:pt>
                <c:pt idx="1">
                  <c:v>0.18045743813750195</c:v>
                </c:pt>
              </c:numCache>
            </c:numRef>
          </c:val>
          <c:extLst>
            <c:ext xmlns:c16="http://schemas.microsoft.com/office/drawing/2014/chart" uri="{C3380CC4-5D6E-409C-BE32-E72D297353CC}">
              <c16:uniqueId val="{00000004-01E4-454F-8518-E671D5AF29EE}"/>
            </c:ext>
          </c:extLst>
        </c:ser>
        <c:ser>
          <c:idx val="20"/>
          <c:order val="20"/>
          <c:tx>
            <c:strRef>
              <c:f>'Master Pivot'!$AE$24:$AE$26</c:f>
              <c:strCache>
                <c:ptCount val="1"/>
                <c:pt idx="0">
                  <c:v>Transportation - HDF Efficiency</c:v>
                </c:pt>
              </c:strCache>
            </c:strRef>
          </c:tx>
          <c:spPr>
            <a:solidFill>
              <a:schemeClr val="accent3">
                <a:lumMod val="80000"/>
              </a:schemeClr>
            </a:solidFill>
            <a:ln>
              <a:noFill/>
            </a:ln>
            <a:effectLst/>
          </c:spPr>
          <c:invertIfNegative val="0"/>
          <c:cat>
            <c:strRef>
              <c:f>'Master Pivot'!$I$27:$I$29</c:f>
              <c:strCache>
                <c:ptCount val="2"/>
                <c:pt idx="0">
                  <c:v>2025</c:v>
                </c:pt>
                <c:pt idx="1">
                  <c:v>2030</c:v>
                </c:pt>
              </c:strCache>
            </c:strRef>
          </c:cat>
          <c:val>
            <c:numRef>
              <c:f>'Master Pivot'!$AE$27:$AE$29</c:f>
              <c:numCache>
                <c:formatCode>General</c:formatCode>
                <c:ptCount val="2"/>
                <c:pt idx="0">
                  <c:v>0.1005467564546878</c:v>
                </c:pt>
                <c:pt idx="1">
                  <c:v>0.15116911948262993</c:v>
                </c:pt>
              </c:numCache>
            </c:numRef>
          </c:val>
          <c:extLst>
            <c:ext xmlns:c16="http://schemas.microsoft.com/office/drawing/2014/chart" uri="{C3380CC4-5D6E-409C-BE32-E72D297353CC}">
              <c16:uniqueId val="{00000005-01E4-454F-8518-E671D5AF29EE}"/>
            </c:ext>
          </c:extLst>
        </c:ser>
        <c:ser>
          <c:idx val="21"/>
          <c:order val="21"/>
          <c:tx>
            <c:strRef>
              <c:f>'Master Pivot'!$AF$24:$AF$26</c:f>
              <c:strCache>
                <c:ptCount val="1"/>
                <c:pt idx="0">
                  <c:v>Transportation - VMT Reductions</c:v>
                </c:pt>
              </c:strCache>
            </c:strRef>
          </c:tx>
          <c:spPr>
            <a:solidFill>
              <a:schemeClr val="accent4">
                <a:lumMod val="80000"/>
              </a:schemeClr>
            </a:solidFill>
            <a:ln>
              <a:noFill/>
            </a:ln>
            <a:effectLst/>
          </c:spPr>
          <c:invertIfNegative val="0"/>
          <c:cat>
            <c:strRef>
              <c:f>'Master Pivot'!$I$27:$I$29</c:f>
              <c:strCache>
                <c:ptCount val="2"/>
                <c:pt idx="0">
                  <c:v>2025</c:v>
                </c:pt>
                <c:pt idx="1">
                  <c:v>2030</c:v>
                </c:pt>
              </c:strCache>
            </c:strRef>
          </c:cat>
          <c:val>
            <c:numRef>
              <c:f>'Master Pivot'!$AF$27:$AF$29</c:f>
              <c:numCache>
                <c:formatCode>General</c:formatCode>
                <c:ptCount val="2"/>
                <c:pt idx="0">
                  <c:v>2.7754298280053824E-3</c:v>
                </c:pt>
                <c:pt idx="1">
                  <c:v>0.17472875762781803</c:v>
                </c:pt>
              </c:numCache>
            </c:numRef>
          </c:val>
          <c:extLst>
            <c:ext xmlns:c16="http://schemas.microsoft.com/office/drawing/2014/chart" uri="{C3380CC4-5D6E-409C-BE32-E72D297353CC}">
              <c16:uniqueId val="{00000006-01E4-454F-8518-E671D5AF29EE}"/>
            </c:ext>
          </c:extLst>
        </c:ser>
        <c:ser>
          <c:idx val="22"/>
          <c:order val="22"/>
          <c:tx>
            <c:strRef>
              <c:f>'Master Pivot'!$AG$24:$AG$26</c:f>
              <c:strCache>
                <c:ptCount val="1"/>
                <c:pt idx="0">
                  <c:v>Transportation - Rail/ Aviation - Biofuels</c:v>
                </c:pt>
              </c:strCache>
            </c:strRef>
          </c:tx>
          <c:spPr>
            <a:solidFill>
              <a:schemeClr val="accent5">
                <a:lumMod val="80000"/>
              </a:schemeClr>
            </a:solidFill>
            <a:ln>
              <a:noFill/>
            </a:ln>
            <a:effectLst/>
          </c:spPr>
          <c:invertIfNegative val="0"/>
          <c:cat>
            <c:strRef>
              <c:f>'Master Pivot'!$I$27:$I$29</c:f>
              <c:strCache>
                <c:ptCount val="2"/>
                <c:pt idx="0">
                  <c:v>2025</c:v>
                </c:pt>
                <c:pt idx="1">
                  <c:v>2030</c:v>
                </c:pt>
              </c:strCache>
            </c:strRef>
          </c:cat>
          <c:val>
            <c:numRef>
              <c:f>'Master Pivot'!$AG$27:$AG$29</c:f>
              <c:numCache>
                <c:formatCode>General</c:formatCode>
                <c:ptCount val="2"/>
                <c:pt idx="0">
                  <c:v>0</c:v>
                </c:pt>
                <c:pt idx="1">
                  <c:v>3.1900000000000039E-2</c:v>
                </c:pt>
              </c:numCache>
            </c:numRef>
          </c:val>
          <c:extLst>
            <c:ext xmlns:c16="http://schemas.microsoft.com/office/drawing/2014/chart" uri="{C3380CC4-5D6E-409C-BE32-E72D297353CC}">
              <c16:uniqueId val="{00000000-8705-4742-A76E-EEB09AC3A317}"/>
            </c:ext>
          </c:extLst>
        </c:ser>
        <c:dLbls>
          <c:showLegendKey val="0"/>
          <c:showVal val="0"/>
          <c:showCatName val="0"/>
          <c:showSerName val="0"/>
          <c:showPercent val="0"/>
          <c:showBubbleSize val="0"/>
        </c:dLbls>
        <c:gapWidth val="219"/>
        <c:overlap val="-27"/>
        <c:axId val="1095056463"/>
        <c:axId val="1094987583"/>
      </c:barChart>
      <c:catAx>
        <c:axId val="1095056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4987583"/>
        <c:crosses val="autoZero"/>
        <c:auto val="1"/>
        <c:lblAlgn val="ctr"/>
        <c:lblOffset val="100"/>
        <c:noMultiLvlLbl val="0"/>
      </c:catAx>
      <c:valAx>
        <c:axId val="10949875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MMT 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5056463"/>
        <c:crosses val="autoZero"/>
        <c:crossBetween val="between"/>
      </c:valAx>
      <c:spPr>
        <a:noFill/>
        <a:ln>
          <a:noFill/>
        </a:ln>
        <a:effectLst/>
      </c:spPr>
    </c:plotArea>
    <c:legend>
      <c:legendPos val="r"/>
      <c:layout>
        <c:manualLayout>
          <c:xMode val="edge"/>
          <c:yMode val="edge"/>
          <c:x val="0.89073284987371859"/>
          <c:y val="6.9330008126208431E-2"/>
          <c:w val="9.6470040273806262E-2"/>
          <c:h val="0.8378436901468397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[gwsaPathways_staticV2.xlsx]Master Pivot!Transport % - 2050</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2025 - Transportation </a:t>
            </a:r>
          </a:p>
        </c:rich>
      </c:tx>
      <c:overlay val="0"/>
      <c:spPr>
        <a:noFill/>
        <a:ln>
          <a:noFill/>
        </a:ln>
        <a:effectLst/>
      </c:sp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pivotFmt>
      <c:pivotFmt>
        <c:idx val="9"/>
        <c:spPr>
          <a:solidFill>
            <a:schemeClr val="accent1"/>
          </a:solidFill>
          <a:ln w="19050">
            <a:solidFill>
              <a:schemeClr val="lt1"/>
            </a:solidFill>
          </a:ln>
          <a:effectLst/>
        </c:spPr>
      </c:pivotFmt>
      <c:pivotFmt>
        <c:idx val="1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pivotFmt>
      <c:pivotFmt>
        <c:idx val="12"/>
        <c:spPr>
          <a:solidFill>
            <a:schemeClr val="accent1"/>
          </a:solidFill>
          <a:ln w="19050">
            <a:solidFill>
              <a:schemeClr val="lt1"/>
            </a:solidFill>
          </a:ln>
          <a:effectLst/>
        </c:spPr>
      </c:pivotFmt>
      <c:pivotFmt>
        <c:idx val="13"/>
        <c:spPr>
          <a:solidFill>
            <a:schemeClr val="accent1"/>
          </a:solidFill>
          <a:ln w="19050">
            <a:solidFill>
              <a:schemeClr val="lt1"/>
            </a:solidFill>
          </a:ln>
          <a:effectLst/>
        </c:spPr>
      </c:pivotFmt>
      <c:pivotFmt>
        <c:idx val="1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5"/>
        <c:spPr>
          <a:solidFill>
            <a:schemeClr val="accent1"/>
          </a:solidFill>
          <a:ln w="19050">
            <a:solidFill>
              <a:schemeClr val="lt1"/>
            </a:solidFill>
          </a:ln>
          <a:effectLst/>
        </c:spPr>
      </c:pivotFmt>
      <c:pivotFmt>
        <c:idx val="16"/>
        <c:spPr>
          <a:solidFill>
            <a:schemeClr val="accent1"/>
          </a:solidFill>
          <a:ln w="19050">
            <a:solidFill>
              <a:schemeClr val="lt1"/>
            </a:solidFill>
          </a:ln>
          <a:effectLst/>
        </c:spPr>
      </c:pivotFmt>
      <c:pivotFmt>
        <c:idx val="17"/>
        <c:spPr>
          <a:solidFill>
            <a:schemeClr val="accent1"/>
          </a:solidFill>
          <a:ln w="19050">
            <a:solidFill>
              <a:schemeClr val="lt1"/>
            </a:solidFill>
          </a:ln>
          <a:effectLst/>
        </c:spPr>
      </c:pivotFmt>
      <c:pivotFmt>
        <c:idx val="18"/>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9"/>
        <c:spPr>
          <a:solidFill>
            <a:schemeClr val="accent1">
              <a:lumMod val="75000"/>
            </a:schemeClr>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0"/>
        <c:spPr>
          <a:solidFill>
            <a:schemeClr val="accent1">
              <a:lumMod val="60000"/>
              <a:lumOff val="40000"/>
            </a:schemeClr>
          </a:solidFill>
          <a:ln w="19050">
            <a:solidFill>
              <a:schemeClr val="lt1"/>
            </a:solidFill>
          </a:ln>
          <a:effectLst/>
        </c:spPr>
      </c:pivotFmt>
      <c:pivotFmt>
        <c:idx val="21"/>
        <c:spPr>
          <a:solidFill>
            <a:schemeClr val="accent1">
              <a:lumMod val="20000"/>
              <a:lumOff val="80000"/>
            </a:schemeClr>
          </a:solidFill>
          <a:ln w="19050">
            <a:solidFill>
              <a:schemeClr val="lt1"/>
            </a:solidFill>
          </a:ln>
          <a:effectLst/>
        </c:spPr>
      </c:pivotFmt>
      <c:pivotFmt>
        <c:idx val="22"/>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3"/>
        <c:spPr>
          <a:solidFill>
            <a:schemeClr val="accent1"/>
          </a:solidFill>
          <a:ln w="19050">
            <a:solidFill>
              <a:schemeClr val="lt1"/>
            </a:solidFill>
          </a:ln>
          <a:effectLst/>
        </c:spPr>
      </c:pivotFmt>
      <c:pivotFmt>
        <c:idx val="24"/>
        <c:spPr>
          <a:solidFill>
            <a:schemeClr val="accent1"/>
          </a:solidFill>
          <a:ln w="19050">
            <a:solidFill>
              <a:schemeClr val="lt1"/>
            </a:solidFill>
          </a:ln>
          <a:effectLst/>
        </c:spPr>
      </c:pivotFmt>
      <c:pivotFmt>
        <c:idx val="25"/>
        <c:spPr>
          <a:solidFill>
            <a:schemeClr val="accent1"/>
          </a:solidFill>
          <a:ln w="19050">
            <a:solidFill>
              <a:schemeClr val="lt1"/>
            </a:solidFill>
          </a:ln>
          <a:effectLst/>
        </c:spPr>
      </c:pivotFmt>
      <c:pivotFmt>
        <c:idx val="26"/>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7"/>
        <c:spPr>
          <a:solidFill>
            <a:schemeClr val="accent1"/>
          </a:solidFill>
          <a:ln w="19050">
            <a:solidFill>
              <a:schemeClr val="lt1"/>
            </a:solidFill>
          </a:ln>
          <a:effectLst/>
        </c:spPr>
      </c:pivotFmt>
      <c:pivotFmt>
        <c:idx val="28"/>
        <c:spPr>
          <a:solidFill>
            <a:schemeClr val="accent1"/>
          </a:solidFill>
          <a:ln w="19050">
            <a:solidFill>
              <a:schemeClr val="lt1"/>
            </a:solidFill>
          </a:ln>
          <a:effectLst/>
        </c:spPr>
      </c:pivotFmt>
      <c:pivotFmt>
        <c:idx val="29"/>
        <c:spPr>
          <a:solidFill>
            <a:schemeClr val="accent1"/>
          </a:solidFill>
          <a:ln w="19050">
            <a:solidFill>
              <a:schemeClr val="lt1"/>
            </a:solidFill>
          </a:ln>
          <a:effectLst/>
        </c:spPr>
      </c:pivotFmt>
      <c:pivotFmt>
        <c:idx val="3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1"/>
        <c:spPr>
          <a:solidFill>
            <a:schemeClr val="accent1">
              <a:lumMod val="75000"/>
            </a:schemeClr>
          </a:solidFill>
          <a:ln w="19050">
            <a:solidFill>
              <a:schemeClr val="lt1"/>
            </a:solidFill>
          </a:ln>
          <a:effectLst/>
        </c:spPr>
      </c:pivotFmt>
      <c:pivotFmt>
        <c:idx val="32"/>
        <c:spPr>
          <a:solidFill>
            <a:schemeClr val="accent1">
              <a:lumMod val="60000"/>
              <a:lumOff val="40000"/>
            </a:schemeClr>
          </a:solidFill>
          <a:ln w="19050">
            <a:solidFill>
              <a:schemeClr val="lt1"/>
            </a:solidFill>
          </a:ln>
          <a:effectLst/>
        </c:spPr>
      </c:pivotFmt>
      <c:pivotFmt>
        <c:idx val="33"/>
        <c:spPr>
          <a:solidFill>
            <a:schemeClr val="accent1">
              <a:lumMod val="20000"/>
              <a:lumOff val="80000"/>
            </a:schemeClr>
          </a:solidFill>
          <a:ln w="19050">
            <a:solidFill>
              <a:schemeClr val="lt1"/>
            </a:solidFill>
          </a:ln>
          <a:effectLst/>
        </c:spPr>
      </c:pivotFmt>
      <c:pivotFmt>
        <c:idx val="3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5"/>
        <c:spPr>
          <a:solidFill>
            <a:schemeClr val="accent1">
              <a:lumMod val="75000"/>
            </a:schemeClr>
          </a:solidFill>
          <a:ln w="19050">
            <a:solidFill>
              <a:schemeClr val="lt1"/>
            </a:solidFill>
          </a:ln>
          <a:effectLst/>
        </c:spPr>
      </c:pivotFmt>
      <c:pivotFmt>
        <c:idx val="36"/>
        <c:spPr>
          <a:solidFill>
            <a:schemeClr val="accent1">
              <a:lumMod val="60000"/>
              <a:lumOff val="40000"/>
            </a:schemeClr>
          </a:solidFill>
          <a:ln w="19050">
            <a:solidFill>
              <a:schemeClr val="lt1"/>
            </a:solidFill>
          </a:ln>
          <a:effectLst/>
        </c:spPr>
      </c:pivotFmt>
      <c:pivotFmt>
        <c:idx val="37"/>
        <c:spPr>
          <a:solidFill>
            <a:schemeClr val="accent1">
              <a:lumMod val="20000"/>
              <a:lumOff val="80000"/>
            </a:schemeClr>
          </a:solidFill>
          <a:ln w="19050">
            <a:solidFill>
              <a:schemeClr val="lt1"/>
            </a:solidFill>
          </a:ln>
          <a:effectLst/>
        </c:spPr>
      </c:pivotFmt>
      <c:pivotFmt>
        <c:idx val="38"/>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9"/>
        <c:spPr>
          <a:solidFill>
            <a:schemeClr val="accent1">
              <a:lumMod val="75000"/>
            </a:schemeClr>
          </a:solidFill>
          <a:ln w="19050">
            <a:solidFill>
              <a:schemeClr val="lt1"/>
            </a:solidFill>
          </a:ln>
          <a:effectLst/>
        </c:spPr>
      </c:pivotFmt>
      <c:pivotFmt>
        <c:idx val="40"/>
        <c:spPr>
          <a:solidFill>
            <a:schemeClr val="accent1">
              <a:lumMod val="60000"/>
              <a:lumOff val="40000"/>
            </a:schemeClr>
          </a:solidFill>
          <a:ln w="19050">
            <a:solidFill>
              <a:schemeClr val="lt1"/>
            </a:solidFill>
          </a:ln>
          <a:effectLst/>
        </c:spPr>
      </c:pivotFmt>
      <c:pivotFmt>
        <c:idx val="41"/>
        <c:spPr>
          <a:solidFill>
            <a:schemeClr val="accent1">
              <a:lumMod val="20000"/>
              <a:lumOff val="80000"/>
            </a:schemeClr>
          </a:solidFill>
          <a:ln w="19050">
            <a:solidFill>
              <a:schemeClr val="lt1"/>
            </a:solidFill>
          </a:ln>
          <a:effectLst/>
        </c:spPr>
      </c:pivotFmt>
      <c:pivotFmt>
        <c:idx val="42"/>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3"/>
        <c:spPr>
          <a:solidFill>
            <a:schemeClr val="accent1">
              <a:lumMod val="75000"/>
            </a:schemeClr>
          </a:solidFill>
          <a:ln w="19050">
            <a:solidFill>
              <a:schemeClr val="lt1"/>
            </a:solidFill>
          </a:ln>
          <a:effectLst/>
        </c:spPr>
      </c:pivotFmt>
      <c:pivotFmt>
        <c:idx val="44"/>
        <c:spPr>
          <a:solidFill>
            <a:schemeClr val="accent1">
              <a:lumMod val="60000"/>
              <a:lumOff val="40000"/>
            </a:schemeClr>
          </a:solidFill>
          <a:ln w="19050">
            <a:solidFill>
              <a:schemeClr val="lt1"/>
            </a:solidFill>
          </a:ln>
          <a:effectLst/>
        </c:spPr>
      </c:pivotFmt>
      <c:pivotFmt>
        <c:idx val="45"/>
        <c:spPr>
          <a:solidFill>
            <a:schemeClr val="accent1">
              <a:lumMod val="20000"/>
              <a:lumOff val="80000"/>
            </a:schemeClr>
          </a:solidFill>
          <a:ln w="19050">
            <a:solidFill>
              <a:schemeClr val="lt1"/>
            </a:solidFill>
          </a:ln>
          <a:effectLst/>
        </c:spPr>
      </c:pivotFmt>
      <c:pivotFmt>
        <c:idx val="46"/>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47"/>
        <c:spPr>
          <a:solidFill>
            <a:schemeClr val="accent1">
              <a:lumMod val="75000"/>
            </a:schemeClr>
          </a:solidFill>
          <a:ln w="19050">
            <a:solidFill>
              <a:schemeClr val="lt1"/>
            </a:solidFill>
          </a:ln>
          <a:effectLst/>
        </c:spPr>
      </c:pivotFmt>
      <c:pivotFmt>
        <c:idx val="48"/>
        <c:spPr>
          <a:solidFill>
            <a:schemeClr val="accent1">
              <a:lumMod val="60000"/>
              <a:lumOff val="40000"/>
            </a:schemeClr>
          </a:solidFill>
          <a:ln w="19050">
            <a:solidFill>
              <a:schemeClr val="lt1"/>
            </a:solidFill>
          </a:ln>
          <a:effectLst/>
        </c:spPr>
      </c:pivotFmt>
      <c:pivotFmt>
        <c:idx val="49"/>
        <c:spPr>
          <a:solidFill>
            <a:schemeClr val="accent1">
              <a:lumMod val="20000"/>
              <a:lumOff val="80000"/>
            </a:schemeClr>
          </a:solidFill>
          <a:ln w="19050">
            <a:solidFill>
              <a:schemeClr val="lt1"/>
            </a:solidFill>
          </a:ln>
          <a:effectLst/>
        </c:spPr>
      </c:pivotFmt>
      <c:pivotFmt>
        <c:idx val="50"/>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1"/>
        <c:spPr>
          <a:solidFill>
            <a:schemeClr val="accent1">
              <a:lumMod val="75000"/>
            </a:schemeClr>
          </a:solidFill>
          <a:ln w="19050">
            <a:solidFill>
              <a:schemeClr val="lt1"/>
            </a:solidFill>
          </a:ln>
          <a:effectLst/>
        </c:spPr>
      </c:pivotFmt>
      <c:pivotFmt>
        <c:idx val="52"/>
        <c:spPr>
          <a:solidFill>
            <a:schemeClr val="accent1">
              <a:lumMod val="60000"/>
              <a:lumOff val="40000"/>
            </a:schemeClr>
          </a:solidFill>
          <a:ln w="19050">
            <a:solidFill>
              <a:schemeClr val="lt1"/>
            </a:solidFill>
          </a:ln>
          <a:effectLst/>
        </c:spPr>
      </c:pivotFmt>
      <c:pivotFmt>
        <c:idx val="53"/>
        <c:spPr>
          <a:solidFill>
            <a:schemeClr val="accent1">
              <a:lumMod val="20000"/>
              <a:lumOff val="80000"/>
            </a:schemeClr>
          </a:solidFill>
          <a:ln w="19050">
            <a:solidFill>
              <a:schemeClr val="lt1"/>
            </a:solidFill>
          </a:ln>
          <a:effectLst/>
        </c:spPr>
      </c:pivotFmt>
      <c:pivotFmt>
        <c:idx val="54"/>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5"/>
        <c:spPr>
          <a:solidFill>
            <a:schemeClr val="accent1">
              <a:lumMod val="75000"/>
            </a:schemeClr>
          </a:solidFill>
          <a:ln w="19050">
            <a:solidFill>
              <a:schemeClr val="lt1"/>
            </a:solidFill>
          </a:ln>
          <a:effectLst/>
        </c:spPr>
      </c:pivotFmt>
      <c:pivotFmt>
        <c:idx val="56"/>
        <c:spPr>
          <a:solidFill>
            <a:schemeClr val="accent1">
              <a:lumMod val="60000"/>
              <a:lumOff val="40000"/>
            </a:schemeClr>
          </a:solidFill>
          <a:ln w="19050">
            <a:solidFill>
              <a:schemeClr val="lt1"/>
            </a:solidFill>
          </a:ln>
          <a:effectLst/>
        </c:spPr>
      </c:pivotFmt>
      <c:pivotFmt>
        <c:idx val="57"/>
        <c:spPr>
          <a:solidFill>
            <a:schemeClr val="accent1">
              <a:lumMod val="20000"/>
              <a:lumOff val="80000"/>
            </a:schemeClr>
          </a:solidFill>
          <a:ln w="19050">
            <a:solidFill>
              <a:schemeClr val="lt1"/>
            </a:solidFill>
          </a:ln>
          <a:effectLst/>
        </c:spPr>
      </c:pivotFmt>
      <c:pivotFmt>
        <c:idx val="58"/>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59"/>
        <c:spPr>
          <a:solidFill>
            <a:schemeClr val="accent1">
              <a:lumMod val="75000"/>
            </a:schemeClr>
          </a:solidFill>
          <a:ln w="19050">
            <a:solidFill>
              <a:schemeClr val="lt1"/>
            </a:solidFill>
          </a:ln>
          <a:effectLst/>
        </c:spPr>
      </c:pivotFmt>
      <c:pivotFmt>
        <c:idx val="60"/>
        <c:spPr>
          <a:solidFill>
            <a:schemeClr val="accent1">
              <a:lumMod val="60000"/>
              <a:lumOff val="40000"/>
            </a:schemeClr>
          </a:solidFill>
          <a:ln w="19050">
            <a:solidFill>
              <a:schemeClr val="lt1"/>
            </a:solidFill>
          </a:ln>
          <a:effectLst/>
        </c:spPr>
      </c:pivotFmt>
      <c:pivotFmt>
        <c:idx val="61"/>
        <c:spPr>
          <a:solidFill>
            <a:schemeClr val="accent1">
              <a:lumMod val="20000"/>
              <a:lumOff val="80000"/>
            </a:schemeClr>
          </a:solidFill>
          <a:ln w="19050">
            <a:solidFill>
              <a:schemeClr val="lt1"/>
            </a:solidFill>
          </a:ln>
          <a:effectLst/>
        </c:spPr>
      </c:pivotFmt>
      <c:pivotFmt>
        <c:idx val="62"/>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3"/>
        <c:spPr>
          <a:solidFill>
            <a:schemeClr val="accent1">
              <a:lumMod val="75000"/>
            </a:schemeClr>
          </a:solidFill>
          <a:ln w="19050">
            <a:solidFill>
              <a:schemeClr val="lt1"/>
            </a:solidFill>
          </a:ln>
          <a:effectLst/>
        </c:spPr>
      </c:pivotFmt>
      <c:pivotFmt>
        <c:idx val="64"/>
        <c:spPr>
          <a:solidFill>
            <a:schemeClr val="accent1">
              <a:lumMod val="60000"/>
              <a:lumOff val="40000"/>
            </a:schemeClr>
          </a:solidFill>
          <a:ln w="19050">
            <a:solidFill>
              <a:schemeClr val="lt1"/>
            </a:solidFill>
          </a:ln>
          <a:effectLst/>
        </c:spPr>
      </c:pivotFmt>
      <c:pivotFmt>
        <c:idx val="65"/>
        <c:spPr>
          <a:solidFill>
            <a:schemeClr val="accent1">
              <a:lumMod val="20000"/>
              <a:lumOff val="80000"/>
            </a:schemeClr>
          </a:solidFill>
          <a:ln w="19050">
            <a:solidFill>
              <a:schemeClr val="lt1"/>
            </a:solidFill>
          </a:ln>
          <a:effectLst/>
        </c:spPr>
      </c:pivotFmt>
    </c:pivotFmts>
    <c:plotArea>
      <c:layout/>
      <c:pieChart>
        <c:varyColors val="1"/>
        <c:ser>
          <c:idx val="0"/>
          <c:order val="0"/>
          <c:tx>
            <c:strRef>
              <c:f>'Master Pivot'!$J$53:$J$54</c:f>
              <c:strCache>
                <c:ptCount val="1"/>
                <c:pt idx="0">
                  <c:v>2025</c:v>
                </c:pt>
              </c:strCache>
            </c:strRef>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27-0AEB-C84B-9CD5-067318EF4763}"/>
              </c:ext>
            </c:extLst>
          </c:dPt>
          <c:dPt>
            <c:idx val="1"/>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29-0AEB-C84B-9CD5-067318EF4763}"/>
              </c:ext>
            </c:extLst>
          </c:dPt>
          <c:dPt>
            <c:idx val="2"/>
            <c:bubble3D val="0"/>
            <c:extLst>
              <c:ext xmlns:c16="http://schemas.microsoft.com/office/drawing/2014/chart" uri="{C3380CC4-5D6E-409C-BE32-E72D297353CC}">
                <c16:uniqueId val="{0000002B-0AEB-C84B-9CD5-067318EF47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'Master Pivot'!$I$55:$I$58</c:f>
              <c:multiLvlStrCache>
                <c:ptCount val="2"/>
                <c:lvl>
                  <c:pt idx="0">
                    <c:v>Efficiency and Low Carbon Fuels</c:v>
                  </c:pt>
                  <c:pt idx="1">
                    <c:v>Electrification</c:v>
                  </c:pt>
                </c:lvl>
                <c:lvl>
                  <c:pt idx="0">
                    <c:v>Transportation</c:v>
                  </c:pt>
                </c:lvl>
              </c:multiLvlStrCache>
            </c:multiLvlStrRef>
          </c:cat>
          <c:val>
            <c:numRef>
              <c:f>'Master Pivot'!$J$55:$J$58</c:f>
              <c:numCache>
                <c:formatCode>0.00%</c:formatCode>
                <c:ptCount val="2"/>
                <c:pt idx="0">
                  <c:v>0.61054158186152652</c:v>
                </c:pt>
                <c:pt idx="1">
                  <c:v>0.38945841813847343</c:v>
                </c:pt>
              </c:numCache>
            </c:numRef>
          </c:val>
          <c:extLst>
            <c:ext xmlns:c16="http://schemas.microsoft.com/office/drawing/2014/chart" uri="{C3380CC4-5D6E-409C-BE32-E72D297353CC}">
              <c16:uniqueId val="{0000002C-0AEB-C84B-9CD5-067318EF4763}"/>
            </c:ext>
          </c:extLst>
        </c:ser>
        <c:dLbls>
          <c:showLegendKey val="0"/>
          <c:showVal val="0"/>
          <c:showCatName val="0"/>
          <c:showSerName val="0"/>
          <c:showPercent val="1"/>
          <c:showBubbleSize val="0"/>
          <c:showLeaderLines val="1"/>
        </c:dLbls>
        <c:firstSliceAng val="0"/>
      </c:pieChart>
    </c:plotArea>
    <c:plotVisOnly val="1"/>
    <c:dispBlanksAs val="gap"/>
    <c:showDLblsOverMax val="0"/>
    <c:extLst/>
  </c:chart>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[gwsaPathways_staticV2.xlsx]Master Pivot!Transport % - 2030</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2030 - Transportation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1">
              <a:lumMod val="75000"/>
            </a:schemeClr>
          </a:solidFill>
          <a:ln w="19050">
            <a:solidFill>
              <a:schemeClr val="lt1"/>
            </a:solid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7"/>
        <c:spPr>
          <a:solidFill>
            <a:schemeClr val="accent1">
              <a:lumMod val="60000"/>
              <a:lumOff val="40000"/>
            </a:schemeClr>
          </a:solidFill>
          <a:ln w="19050">
            <a:solidFill>
              <a:schemeClr val="lt1"/>
            </a:solidFill>
          </a:ln>
          <a:effectLst/>
        </c:spPr>
      </c:pivotFmt>
      <c:pivotFmt>
        <c:idx val="8"/>
        <c:spPr>
          <a:solidFill>
            <a:schemeClr val="accent1">
              <a:lumMod val="20000"/>
              <a:lumOff val="80000"/>
            </a:schemeClr>
          </a:solidFill>
          <a:ln w="19050">
            <a:solidFill>
              <a:schemeClr val="lt1"/>
            </a:solidFill>
          </a:ln>
          <a:effectLst/>
        </c:spPr>
      </c:pivotFmt>
    </c:pivotFmts>
    <c:plotArea>
      <c:layout/>
      <c:pieChart>
        <c:varyColors val="1"/>
        <c:ser>
          <c:idx val="0"/>
          <c:order val="0"/>
          <c:tx>
            <c:strRef>
              <c:f>'Master Pivot'!$O$53:$O$54</c:f>
              <c:strCache>
                <c:ptCount val="1"/>
                <c:pt idx="0">
                  <c:v>2030</c:v>
                </c:pt>
              </c:strCache>
            </c:strRef>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E459-F24E-81DC-C786A2ECC569}"/>
              </c:ext>
            </c:extLst>
          </c:dPt>
          <c:dPt>
            <c:idx val="1"/>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3-E459-F24E-81DC-C786A2ECC5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59-F24E-81DC-C786A2ECC5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'Master Pivot'!$N$55:$N$58</c:f>
              <c:multiLvlStrCache>
                <c:ptCount val="2"/>
                <c:lvl>
                  <c:pt idx="0">
                    <c:v>Efficiency and Low Carbon Fuels</c:v>
                  </c:pt>
                  <c:pt idx="1">
                    <c:v>Electrification</c:v>
                  </c:pt>
                </c:lvl>
                <c:lvl>
                  <c:pt idx="0">
                    <c:v>Transportation</c:v>
                  </c:pt>
                </c:lvl>
              </c:multiLvlStrCache>
            </c:multiLvlStrRef>
          </c:cat>
          <c:val>
            <c:numRef>
              <c:f>'Master Pivot'!$O$55:$O$58</c:f>
              <c:numCache>
                <c:formatCode>0.00%</c:formatCode>
                <c:ptCount val="2"/>
                <c:pt idx="0">
                  <c:v>0.48302681325926811</c:v>
                </c:pt>
                <c:pt idx="1">
                  <c:v>0.51697318674073189</c:v>
                </c:pt>
              </c:numCache>
            </c:numRef>
          </c:val>
          <c:extLst>
            <c:ext xmlns:c16="http://schemas.microsoft.com/office/drawing/2014/chart" uri="{C3380CC4-5D6E-409C-BE32-E72D297353CC}">
              <c16:uniqueId val="{00000006-E459-F24E-81DC-C786A2ECC569}"/>
            </c:ext>
          </c:extLst>
        </c:ser>
        <c:dLbls>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[gwsaPathways_staticV2.xlsx]Master Pivot!Thermal % - 2025</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2025 - Thermal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2"/>
          </a:solidFill>
          <a:ln w="19050">
            <a:solidFill>
              <a:schemeClr val="lt1"/>
            </a:solidFill>
          </a:ln>
          <a:effectLst/>
        </c:spPr>
      </c:pivotFmt>
      <c:pivotFmt>
        <c:idx val="7"/>
        <c:spPr>
          <a:solidFill>
            <a:schemeClr val="accent2">
              <a:lumMod val="60000"/>
              <a:lumOff val="40000"/>
            </a:schemeClr>
          </a:solidFill>
          <a:ln w="19050">
            <a:solidFill>
              <a:schemeClr val="lt1"/>
            </a:solidFill>
          </a:ln>
          <a:effectLst/>
        </c:spPr>
      </c:pivotFmt>
      <c:pivotFmt>
        <c:idx val="8"/>
        <c:spPr>
          <a:solidFill>
            <a:schemeClr val="accent2">
              <a:lumMod val="20000"/>
              <a:lumOff val="80000"/>
            </a:schemeClr>
          </a:solidFill>
          <a:ln w="19050">
            <a:solidFill>
              <a:schemeClr val="lt1"/>
            </a:solidFill>
          </a:ln>
          <a:effectLst/>
        </c:spPr>
      </c:pivotFmt>
      <c:pivotFmt>
        <c:idx val="9"/>
        <c:spPr>
          <a:solidFill>
            <a:schemeClr val="accent1"/>
          </a:solidFill>
          <a:ln w="19050">
            <a:solidFill>
              <a:schemeClr val="lt1"/>
            </a:solidFill>
          </a:ln>
          <a:effectLst/>
        </c:spPr>
      </c:pivotFmt>
    </c:pivotFmts>
    <c:plotArea>
      <c:layout>
        <c:manualLayout>
          <c:layoutTarget val="inner"/>
          <c:xMode val="edge"/>
          <c:yMode val="edge"/>
          <c:x val="0.16486871008076781"/>
          <c:y val="0.15721930592009331"/>
          <c:w val="0.6960139907404278"/>
          <c:h val="0.75079286964129488"/>
        </c:manualLayout>
      </c:layout>
      <c:pieChart>
        <c:varyColors val="1"/>
        <c:ser>
          <c:idx val="0"/>
          <c:order val="0"/>
          <c:tx>
            <c:strRef>
              <c:f>'Master Pivot'!$J$62:$J$63</c:f>
              <c:strCache>
                <c:ptCount val="1"/>
                <c:pt idx="0">
                  <c:v>2025</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57E8-2848-B004-1C3E07EEEED6}"/>
              </c:ext>
            </c:extLst>
          </c:dPt>
          <c:dPt>
            <c:idx val="1"/>
            <c:bubble3D val="0"/>
            <c:spPr>
              <a:solidFill>
                <a:schemeClr val="accent2">
                  <a:lumMod val="20000"/>
                  <a:lumOff val="80000"/>
                </a:schemeClr>
              </a:solidFill>
              <a:ln w="19050">
                <a:solidFill>
                  <a:schemeClr val="lt1"/>
                </a:solidFill>
              </a:ln>
              <a:effectLst/>
            </c:spPr>
            <c:extLst>
              <c:ext xmlns:c16="http://schemas.microsoft.com/office/drawing/2014/chart" uri="{C3380CC4-5D6E-409C-BE32-E72D297353CC}">
                <c16:uniqueId val="{00000003-57E8-2848-B004-1C3E07EEEE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7E8-2848-B004-1C3E07EEEED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'Master Pivot'!$I$64:$I$68</c:f>
              <c:multiLvlStrCache>
                <c:ptCount val="3"/>
                <c:lvl>
                  <c:pt idx="0">
                    <c:v>Electrification</c:v>
                  </c:pt>
                  <c:pt idx="1">
                    <c:v>Wood and Biofuels</c:v>
                  </c:pt>
                  <c:pt idx="2">
                    <c:v>Weatherization &amp; Efficiency</c:v>
                  </c:pt>
                </c:lvl>
                <c:lvl>
                  <c:pt idx="0">
                    <c:v>Thermal</c:v>
                  </c:pt>
                </c:lvl>
              </c:multiLvlStrCache>
            </c:multiLvlStrRef>
          </c:cat>
          <c:val>
            <c:numRef>
              <c:f>'Master Pivot'!$J$64:$J$68</c:f>
              <c:numCache>
                <c:formatCode>0.00%</c:formatCode>
                <c:ptCount val="3"/>
                <c:pt idx="0">
                  <c:v>0.37835824633750464</c:v>
                </c:pt>
                <c:pt idx="1">
                  <c:v>0.39405422049499211</c:v>
                </c:pt>
                <c:pt idx="2">
                  <c:v>0.22758753316750327</c:v>
                </c:pt>
              </c:numCache>
            </c:numRef>
          </c:val>
          <c:extLst>
            <c:ext xmlns:c16="http://schemas.microsoft.com/office/drawing/2014/chart" uri="{C3380CC4-5D6E-409C-BE32-E72D297353CC}">
              <c16:uniqueId val="{00000006-57E8-2848-B004-1C3E07EEEED6}"/>
            </c:ext>
          </c:extLst>
        </c:ser>
        <c:dLbls>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[gwsaPathways_staticV2.xlsx]Master Pivot!Thermal % - 2030</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2030 - Thermal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6"/>
        <c:spPr>
          <a:solidFill>
            <a:schemeClr val="accent2"/>
          </a:solidFill>
          <a:ln w="19050">
            <a:solidFill>
              <a:schemeClr val="lt1"/>
            </a:solidFill>
          </a:ln>
          <a:effectLst/>
        </c:spPr>
      </c:pivotFmt>
      <c:pivotFmt>
        <c:idx val="7"/>
        <c:spPr>
          <a:solidFill>
            <a:schemeClr val="accent2">
              <a:lumMod val="60000"/>
              <a:lumOff val="40000"/>
            </a:schemeClr>
          </a:solidFill>
          <a:ln w="19050">
            <a:solidFill>
              <a:schemeClr val="lt1"/>
            </a:solidFill>
          </a:ln>
          <a:effectLst/>
        </c:spPr>
      </c:pivotFmt>
      <c:pivotFmt>
        <c:idx val="8"/>
        <c:spPr>
          <a:solidFill>
            <a:schemeClr val="accent2">
              <a:lumMod val="20000"/>
              <a:lumOff val="80000"/>
            </a:schemeClr>
          </a:solidFill>
          <a:ln w="19050">
            <a:solidFill>
              <a:schemeClr val="lt1"/>
            </a:solidFill>
          </a:ln>
          <a:effectLst/>
        </c:spPr>
      </c:pivotFmt>
      <c:pivotFmt>
        <c:idx val="9"/>
        <c:spPr>
          <a:solidFill>
            <a:schemeClr val="accent1"/>
          </a:solidFill>
          <a:ln w="19050">
            <a:solidFill>
              <a:schemeClr val="lt1"/>
            </a:solidFill>
          </a:ln>
          <a:effectLst/>
        </c:spPr>
      </c:pivotFmt>
    </c:pivotFmts>
    <c:plotArea>
      <c:layout>
        <c:manualLayout>
          <c:layoutTarget val="inner"/>
          <c:xMode val="edge"/>
          <c:yMode val="edge"/>
          <c:x val="0.19799726121191372"/>
          <c:y val="0.14087776527934009"/>
          <c:w val="0.68661451557685715"/>
          <c:h val="0.75200637420322447"/>
        </c:manualLayout>
      </c:layout>
      <c:pieChart>
        <c:varyColors val="1"/>
        <c:ser>
          <c:idx val="0"/>
          <c:order val="0"/>
          <c:tx>
            <c:strRef>
              <c:f>'Master Pivot'!$O$62:$O$63</c:f>
              <c:strCache>
                <c:ptCount val="1"/>
                <c:pt idx="0">
                  <c:v>2030</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859E-524F-8BB6-E8BF725BE03E}"/>
              </c:ext>
            </c:extLst>
          </c:dPt>
          <c:dPt>
            <c:idx val="1"/>
            <c:bubble3D val="0"/>
            <c:spPr>
              <a:solidFill>
                <a:schemeClr val="accent2">
                  <a:lumMod val="20000"/>
                  <a:lumOff val="80000"/>
                </a:schemeClr>
              </a:solidFill>
              <a:ln w="19050">
                <a:solidFill>
                  <a:schemeClr val="lt1"/>
                </a:solidFill>
              </a:ln>
              <a:effectLst/>
            </c:spPr>
            <c:extLst>
              <c:ext xmlns:c16="http://schemas.microsoft.com/office/drawing/2014/chart" uri="{C3380CC4-5D6E-409C-BE32-E72D297353CC}">
                <c16:uniqueId val="{00000003-859E-524F-8BB6-E8BF725BE03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9E-524F-8BB6-E8BF725BE0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'Master Pivot'!$N$64:$N$68</c:f>
              <c:multiLvlStrCache>
                <c:ptCount val="3"/>
                <c:lvl>
                  <c:pt idx="0">
                    <c:v>Electrification</c:v>
                  </c:pt>
                  <c:pt idx="1">
                    <c:v>Wood and Biofuels</c:v>
                  </c:pt>
                  <c:pt idx="2">
                    <c:v>Weatherization &amp; Efficiency</c:v>
                  </c:pt>
                </c:lvl>
                <c:lvl>
                  <c:pt idx="0">
                    <c:v>Thermal</c:v>
                  </c:pt>
                </c:lvl>
              </c:multiLvlStrCache>
            </c:multiLvlStrRef>
          </c:cat>
          <c:val>
            <c:numRef>
              <c:f>'Master Pivot'!$O$64:$O$68</c:f>
              <c:numCache>
                <c:formatCode>0.00%</c:formatCode>
                <c:ptCount val="3"/>
                <c:pt idx="0">
                  <c:v>0.51805268467789001</c:v>
                </c:pt>
                <c:pt idx="1">
                  <c:v>0.32817727728714402</c:v>
                </c:pt>
                <c:pt idx="2">
                  <c:v>0.15377003803496597</c:v>
                </c:pt>
              </c:numCache>
            </c:numRef>
          </c:val>
          <c:extLst>
            <c:ext xmlns:c16="http://schemas.microsoft.com/office/drawing/2014/chart" uri="{C3380CC4-5D6E-409C-BE32-E72D297353CC}">
              <c16:uniqueId val="{00000006-859E-524F-8BB6-E8BF725BE03E}"/>
            </c:ext>
          </c:extLst>
        </c:ser>
        <c:dLbls>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Transportation</a:t>
            </a:r>
            <a:r>
              <a:rPr lang="en-US" baseline="0"/>
              <a:t> - Modeled Reductions and Goals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Transportation</c:v>
          </c:tx>
          <c:spPr>
            <a:solidFill>
              <a:schemeClr val="accent1">
                <a:lumMod val="20000"/>
                <a:lumOff val="80000"/>
              </a:schemeClr>
            </a:solidFill>
            <a:ln>
              <a:noFill/>
            </a:ln>
            <a:effectLst/>
          </c:spPr>
          <c:invertIfNegative val="0"/>
          <c:cat>
            <c:numRef>
              <c:f>('Targets + Goals'!$H$4,'Targets + Goals'!$I$4)</c:f>
              <c:numCache>
                <c:formatCode>General</c:formatCode>
                <c:ptCount val="2"/>
                <c:pt idx="0">
                  <c:v>2025</c:v>
                </c:pt>
                <c:pt idx="1">
                  <c:v>2030</c:v>
                </c:pt>
              </c:numCache>
            </c:numRef>
          </c:cat>
          <c:val>
            <c:numRef>
              <c:f>(Transportation!$L$14,Transportation!$Q$14)</c:f>
              <c:numCache>
                <c:formatCode>0.00</c:formatCode>
                <c:ptCount val="2"/>
                <c:pt idx="0">
                  <c:v>0.63075351985267047</c:v>
                </c:pt>
                <c:pt idx="1">
                  <c:v>1.4090503711362752</c:v>
                </c:pt>
              </c:numCache>
            </c:numRef>
          </c:val>
          <c:extLst>
            <c:ext xmlns:c16="http://schemas.microsoft.com/office/drawing/2014/chart" uri="{C3380CC4-5D6E-409C-BE32-E72D297353CC}">
              <c16:uniqueId val="{00000000-A198-5247-B57B-955E14A8BD7F}"/>
            </c:ext>
          </c:extLst>
        </c:ser>
        <c:dLbls>
          <c:showLegendKey val="0"/>
          <c:showVal val="0"/>
          <c:showCatName val="0"/>
          <c:showSerName val="0"/>
          <c:showPercent val="0"/>
          <c:showBubbleSize val="0"/>
        </c:dLbls>
        <c:gapWidth val="219"/>
        <c:axId val="677890047"/>
        <c:axId val="612250367"/>
      </c:barChart>
      <c:lineChart>
        <c:grouping val="standard"/>
        <c:varyColors val="0"/>
        <c:ser>
          <c:idx val="2"/>
          <c:order val="1"/>
          <c:tx>
            <c:v>Goals</c:v>
          </c:tx>
          <c:spPr>
            <a:ln w="28575" cap="rnd">
              <a:solidFill>
                <a:schemeClr val="accent3"/>
              </a:solidFill>
              <a:round/>
            </a:ln>
            <a:effectLst/>
          </c:spPr>
          <c:marker>
            <c:symbol val="none"/>
          </c:marker>
          <c:val>
            <c:numRef>
              <c:f>('Targets + Goals'!$C$17,'Targets + Goals'!$C$22)</c:f>
              <c:numCache>
                <c:formatCode>0.00</c:formatCode>
                <c:ptCount val="2"/>
                <c:pt idx="0">
                  <c:v>0.50488000000000011</c:v>
                </c:pt>
                <c:pt idx="1">
                  <c:v>1.3824000000000001</c:v>
                </c:pt>
              </c:numCache>
            </c:numRef>
          </c:val>
          <c:smooth val="0"/>
          <c:extLst>
            <c:ext xmlns:c16="http://schemas.microsoft.com/office/drawing/2014/chart" uri="{C3380CC4-5D6E-409C-BE32-E72D297353CC}">
              <c16:uniqueId val="{00000004-A198-5247-B57B-955E14A8BD7F}"/>
            </c:ext>
          </c:extLst>
        </c:ser>
        <c:dLbls>
          <c:showLegendKey val="0"/>
          <c:showVal val="0"/>
          <c:showCatName val="0"/>
          <c:showSerName val="0"/>
          <c:showPercent val="0"/>
          <c:showBubbleSize val="0"/>
        </c:dLbls>
        <c:marker val="1"/>
        <c:smooth val="0"/>
        <c:axId val="677890047"/>
        <c:axId val="612250367"/>
      </c:lineChart>
      <c:catAx>
        <c:axId val="677890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250367"/>
        <c:crosses val="autoZero"/>
        <c:auto val="1"/>
        <c:lblAlgn val="ctr"/>
        <c:lblOffset val="100"/>
        <c:noMultiLvlLbl val="0"/>
      </c:catAx>
      <c:valAx>
        <c:axId val="612250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MMT 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90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Thermal</a:t>
            </a:r>
            <a:r>
              <a:rPr lang="en-US" baseline="0"/>
              <a:t> - Modeled Reductions and Goals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Thermal</c:v>
          </c:tx>
          <c:spPr>
            <a:solidFill>
              <a:schemeClr val="accent2">
                <a:lumMod val="20000"/>
                <a:lumOff val="80000"/>
              </a:schemeClr>
            </a:solidFill>
            <a:ln>
              <a:noFill/>
            </a:ln>
            <a:effectLst/>
          </c:spPr>
          <c:invertIfNegative val="0"/>
          <c:cat>
            <c:numRef>
              <c:f>('Targets + Goals'!$H$4,'Targets + Goals'!$I$4)</c:f>
              <c:numCache>
                <c:formatCode>General</c:formatCode>
                <c:ptCount val="2"/>
                <c:pt idx="0">
                  <c:v>2025</c:v>
                </c:pt>
                <c:pt idx="1">
                  <c:v>2030</c:v>
                </c:pt>
              </c:numCache>
            </c:numRef>
          </c:cat>
          <c:val>
            <c:numRef>
              <c:f>(Thermal!$L$15,Thermal!$Q$15)</c:f>
              <c:numCache>
                <c:formatCode>0.00</c:formatCode>
                <c:ptCount val="2"/>
                <c:pt idx="0">
                  <c:v>0.55511734279680636</c:v>
                </c:pt>
                <c:pt idx="1">
                  <c:v>1.2617483864532639</c:v>
                </c:pt>
              </c:numCache>
            </c:numRef>
          </c:val>
          <c:extLst>
            <c:ext xmlns:c16="http://schemas.microsoft.com/office/drawing/2014/chart" uri="{C3380CC4-5D6E-409C-BE32-E72D297353CC}">
              <c16:uniqueId val="{00000000-26EC-E84F-BBC5-B2B0E4A79F49}"/>
            </c:ext>
          </c:extLst>
        </c:ser>
        <c:dLbls>
          <c:showLegendKey val="0"/>
          <c:showVal val="0"/>
          <c:showCatName val="0"/>
          <c:showSerName val="0"/>
          <c:showPercent val="0"/>
          <c:showBubbleSize val="0"/>
        </c:dLbls>
        <c:gapWidth val="219"/>
        <c:axId val="677890047"/>
        <c:axId val="612250367"/>
      </c:barChart>
      <c:lineChart>
        <c:grouping val="standard"/>
        <c:varyColors val="0"/>
        <c:ser>
          <c:idx val="2"/>
          <c:order val="1"/>
          <c:tx>
            <c:v>Goals</c:v>
          </c:tx>
          <c:spPr>
            <a:ln w="28575" cap="rnd">
              <a:solidFill>
                <a:schemeClr val="accent3"/>
              </a:solidFill>
              <a:round/>
            </a:ln>
            <a:effectLst/>
          </c:spPr>
          <c:marker>
            <c:symbol val="none"/>
          </c:marker>
          <c:val>
            <c:numRef>
              <c:f>('Targets + Goals'!$C$18,'Targets + Goals'!$C$23)</c:f>
              <c:numCache>
                <c:formatCode>0.00</c:formatCode>
                <c:ptCount val="2"/>
                <c:pt idx="0">
                  <c:v>0.42914800000000014</c:v>
                </c:pt>
                <c:pt idx="1">
                  <c:v>1.1750400000000003</c:v>
                </c:pt>
              </c:numCache>
            </c:numRef>
          </c:val>
          <c:smooth val="0"/>
          <c:extLst>
            <c:ext xmlns:c16="http://schemas.microsoft.com/office/drawing/2014/chart" uri="{C3380CC4-5D6E-409C-BE32-E72D297353CC}">
              <c16:uniqueId val="{00000001-26EC-E84F-BBC5-B2B0E4A79F49}"/>
            </c:ext>
          </c:extLst>
        </c:ser>
        <c:dLbls>
          <c:showLegendKey val="0"/>
          <c:showVal val="0"/>
          <c:showCatName val="0"/>
          <c:showSerName val="0"/>
          <c:showPercent val="0"/>
          <c:showBubbleSize val="0"/>
        </c:dLbls>
        <c:marker val="1"/>
        <c:smooth val="0"/>
        <c:axId val="677890047"/>
        <c:axId val="612250367"/>
      </c:lineChart>
      <c:catAx>
        <c:axId val="677890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2250367"/>
        <c:crosses val="autoZero"/>
        <c:auto val="1"/>
        <c:lblAlgn val="ctr"/>
        <c:lblOffset val="100"/>
        <c:noMultiLvlLbl val="0"/>
      </c:catAx>
      <c:valAx>
        <c:axId val="612250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MMT 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90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3</xdr:col>
      <xdr:colOff>736600</xdr:colOff>
      <xdr:row>1</xdr:row>
      <xdr:rowOff>76200</xdr:rowOff>
    </xdr:from>
    <xdr:to>
      <xdr:col>9</xdr:col>
      <xdr:colOff>122728</xdr:colOff>
      <xdr:row>4</xdr:row>
      <xdr:rowOff>114300</xdr:rowOff>
    </xdr:to>
    <xdr:pic>
      <xdr:nvPicPr>
        <xdr:cNvPr id="3" name="Picture 2">
          <a:extLst>
            <a:ext uri="{FF2B5EF4-FFF2-40B4-BE49-F238E27FC236}">
              <a16:creationId xmlns:a16="http://schemas.microsoft.com/office/drawing/2014/main" id="{969AD983-599B-F142-8AB2-3F34F24B9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3100" y="444500"/>
          <a:ext cx="4339128" cy="647700"/>
        </a:xfrm>
        <a:prstGeom prst="rect">
          <a:avLst/>
        </a:prstGeom>
      </xdr:spPr>
    </xdr:pic>
    <xdr:clientData/>
  </xdr:twoCellAnchor>
  <xdr:twoCellAnchor>
    <xdr:from>
      <xdr:col>0</xdr:col>
      <xdr:colOff>241300</xdr:colOff>
      <xdr:row>5</xdr:row>
      <xdr:rowOff>12700</xdr:rowOff>
    </xdr:from>
    <xdr:to>
      <xdr:col>12</xdr:col>
      <xdr:colOff>660400</xdr:colOff>
      <xdr:row>43</xdr:row>
      <xdr:rowOff>190500</xdr:rowOff>
    </xdr:to>
    <xdr:sp macro="" textlink="">
      <xdr:nvSpPr>
        <xdr:cNvPr id="4" name="TextBox 3">
          <a:extLst>
            <a:ext uri="{FF2B5EF4-FFF2-40B4-BE49-F238E27FC236}">
              <a16:creationId xmlns:a16="http://schemas.microsoft.com/office/drawing/2014/main" id="{2E6FBFDF-C2AB-604A-9FD3-2EAD6DF2B200}"/>
            </a:ext>
          </a:extLst>
        </xdr:cNvPr>
        <xdr:cNvSpPr txBox="1"/>
      </xdr:nvSpPr>
      <xdr:spPr>
        <a:xfrm>
          <a:off x="241300" y="1193800"/>
          <a:ext cx="10477500" cy="789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This "GWSA Pathways" workbook has been developed by the Energy Action Network to present pathway scenarios for Vermont to meet its statutory greenhouse gas reduction requirements for the years 2025 and 2030. These requirements are laid out in the Global Warming Solutions Act (GWSA), which also states that these pathways shall "provide for greenhouse gas emission reductions that reflect the relative contribution of each source or category of source emissions." As such, the outlined sectoral reductions you will find in this workbook are based on the proportion of total emissions that each sector is responsible for as of the latest available baseline GHG Inventory data (2018). It should be noted that this workbook's primary goal is to illustrate the scale and pace of transition that will likely be necessary to achieve the share of emission reduction requirements that each energy sector is responsible for. </a:t>
          </a:r>
        </a:p>
        <a:p>
          <a:endParaRPr lang="en-US" sz="1600"/>
        </a:p>
        <a:p>
          <a:r>
            <a:rPr lang="en-US" sz="1600"/>
            <a:t>The model primarily focuses on emission reductions related to energy use, which makes up roughly 79% of total emissions (as of 2018). Our attempt to model pathways is based on current best practices and options. These are known, proven, and available emission reduction measures, for which there exist peer-reviewed literature and measured characteristics. We only examine currently-identified feasible methodologies and technologies</a:t>
          </a:r>
          <a:r>
            <a:rPr lang="en-US" sz="1600">
              <a:solidFill>
                <a:schemeClr val="tx1"/>
              </a:solidFill>
            </a:rPr>
            <a:t>. Also important to note is that measures hold varying weight, in terms of emission reduction impacts. As such, this analysis spends focuses more on those measures that are believed to have a greater impact. Markets and technologies will, of course, change over time, so options and characterizations are subject to change. Therefore, this model is not meant to be an inflexible prescription -- some pathways may need to be increased, others decreased. It is also not a prediction </a:t>
          </a:r>
          <a:r>
            <a:rPr lang="en-US" sz="1600"/>
            <a:t>of exactly what the future will hold: we live in a fast-changing economy and society. This model represents our best attempt to measure out pathways, given the information presently at hand. Additionally, while this model can and should serve as a reference for policy makers, it should not be read as a policy pathways document. </a:t>
          </a:r>
        </a:p>
        <a:p>
          <a:endParaRPr lang="en-US" sz="1600"/>
        </a:p>
        <a:p>
          <a:r>
            <a:rPr lang="en-US" sz="1600"/>
            <a:t>This is a static workbook based on the Model, to allow for basic exploration of its contents, but does not allow for any changes or manipulation. The full Model is built out through 2050, however this version only shows through 2030 (except for Electric). The 2030-2050 time period is not shown here due to the amount of uncertainty for that time range.</a:t>
          </a:r>
        </a:p>
        <a:p>
          <a:endParaRPr lang="en-US" sz="1600"/>
        </a:p>
        <a:p>
          <a:endParaRPr lang="en-US" sz="1600"/>
        </a:p>
        <a:p>
          <a:r>
            <a:rPr lang="en-US" sz="1600"/>
            <a:t>This model was primarily developed by Mei Butler (EAN Data Manager) and Leigh Seddon (EAN Senior Fellow). Initial feedback and review was provided by many partners, including: Collin Smythe (ANR), TJ Poor (PSD), Claire McIlvennie (PSD), Philip Picotte (PSD), Ken Jones (ACCD), Richard Faesy (EFG), and Richard Cowart (RAP).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1790700</xdr:colOff>
      <xdr:row>45</xdr:row>
      <xdr:rowOff>38100</xdr:rowOff>
    </xdr:from>
    <xdr:to>
      <xdr:col>8</xdr:col>
      <xdr:colOff>355600</xdr:colOff>
      <xdr:row>52</xdr:row>
      <xdr:rowOff>114300</xdr:rowOff>
    </xdr:to>
    <mc:AlternateContent xmlns:mc="http://schemas.openxmlformats.org/markup-compatibility/2006" xmlns:a14="http://schemas.microsoft.com/office/drawing/2010/main">
      <mc:Choice Requires="a14">
        <xdr:graphicFrame macro="">
          <xdr:nvGraphicFramePr>
            <xdr:cNvPr id="6" name="Year 1">
              <a:extLst>
                <a:ext uri="{FF2B5EF4-FFF2-40B4-BE49-F238E27FC236}">
                  <a16:creationId xmlns:a16="http://schemas.microsoft.com/office/drawing/2014/main" id="{3EEF122B-F10D-C34B-B414-AB13C6A43201}"/>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1087100" y="7772400"/>
              <a:ext cx="1828800" cy="1498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0</xdr:colOff>
      <xdr:row>1</xdr:row>
      <xdr:rowOff>127000</xdr:rowOff>
    </xdr:from>
    <xdr:to>
      <xdr:col>5</xdr:col>
      <xdr:colOff>1892300</xdr:colOff>
      <xdr:row>17</xdr:row>
      <xdr:rowOff>139700</xdr:rowOff>
    </xdr:to>
    <xdr:graphicFrame macro="">
      <xdr:nvGraphicFramePr>
        <xdr:cNvPr id="8" name="Overall Goals">
          <a:extLst>
            <a:ext uri="{FF2B5EF4-FFF2-40B4-BE49-F238E27FC236}">
              <a16:creationId xmlns:a16="http://schemas.microsoft.com/office/drawing/2014/main" id="{C57A197A-1FF3-A24C-ADFE-D24538861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42</xdr:row>
      <xdr:rowOff>12700</xdr:rowOff>
    </xdr:from>
    <xdr:to>
      <xdr:col>6</xdr:col>
      <xdr:colOff>50800</xdr:colOff>
      <xdr:row>58</xdr:row>
      <xdr:rowOff>152400</xdr:rowOff>
    </xdr:to>
    <xdr:graphicFrame macro="">
      <xdr:nvGraphicFramePr>
        <xdr:cNvPr id="11" name="Pathways by Milestone">
          <a:extLst>
            <a:ext uri="{FF2B5EF4-FFF2-40B4-BE49-F238E27FC236}">
              <a16:creationId xmlns:a16="http://schemas.microsoft.com/office/drawing/2014/main" id="{48AF9ACD-70C5-704A-8720-5247E9E5C6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88900</xdr:colOff>
      <xdr:row>1</xdr:row>
      <xdr:rowOff>139700</xdr:rowOff>
    </xdr:from>
    <xdr:to>
      <xdr:col>1</xdr:col>
      <xdr:colOff>736600</xdr:colOff>
      <xdr:row>8</xdr:row>
      <xdr:rowOff>25400</xdr:rowOff>
    </xdr:to>
    <mc:AlternateContent xmlns:mc="http://schemas.openxmlformats.org/markup-compatibility/2006" xmlns:a14="http://schemas.microsoft.com/office/drawing/2010/main">
      <mc:Choice Requires="a14">
        <xdr:graphicFrame macro="">
          <xdr:nvGraphicFramePr>
            <xdr:cNvPr id="2" name="Sector">
              <a:extLst>
                <a:ext uri="{FF2B5EF4-FFF2-40B4-BE49-F238E27FC236}">
                  <a16:creationId xmlns:a16="http://schemas.microsoft.com/office/drawing/2014/main" id="{BC633606-A4EB-3B45-B995-E35D56795285}"/>
                </a:ext>
              </a:extLst>
            </xdr:cNvPr>
            <xdr:cNvGraphicFramePr/>
          </xdr:nvGraphicFramePr>
          <xdr:xfrm>
            <a:off x="0" y="0"/>
            <a:ext cx="0" cy="0"/>
          </xdr:xfrm>
          <a:graphic>
            <a:graphicData uri="http://schemas.microsoft.com/office/drawing/2010/slicer">
              <sle:slicer xmlns:sle="http://schemas.microsoft.com/office/drawing/2010/slicer" name="Sector"/>
            </a:graphicData>
          </a:graphic>
        </xdr:graphicFrame>
      </mc:Choice>
      <mc:Fallback xmlns="">
        <xdr:sp macro="" textlink="">
          <xdr:nvSpPr>
            <xdr:cNvPr id="0" name=""/>
            <xdr:cNvSpPr>
              <a:spLocks noTextEdit="1"/>
            </xdr:cNvSpPr>
          </xdr:nvSpPr>
          <xdr:spPr>
            <a:xfrm>
              <a:off x="88900" y="508000"/>
              <a:ext cx="1473200" cy="1308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9</xdr:row>
      <xdr:rowOff>0</xdr:rowOff>
    </xdr:from>
    <xdr:to>
      <xdr:col>1</xdr:col>
      <xdr:colOff>762000</xdr:colOff>
      <xdr:row>16</xdr:row>
      <xdr:rowOff>114300</xdr:rowOff>
    </xdr:to>
    <mc:AlternateContent xmlns:mc="http://schemas.openxmlformats.org/markup-compatibility/2006" xmlns:a14="http://schemas.microsoft.com/office/drawing/2010/main">
      <mc:Choice Requires="a14">
        <xdr:graphicFrame macro="">
          <xdr:nvGraphicFramePr>
            <xdr:cNvPr id="4" name="Year">
              <a:extLst>
                <a:ext uri="{FF2B5EF4-FFF2-40B4-BE49-F238E27FC236}">
                  <a16:creationId xmlns:a16="http://schemas.microsoft.com/office/drawing/2014/main" id="{11FA28AD-F4F4-7F44-BB5B-0B8485803A5D}"/>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6200" y="1993900"/>
              <a:ext cx="1511300" cy="1536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72</xdr:row>
      <xdr:rowOff>177800</xdr:rowOff>
    </xdr:from>
    <xdr:to>
      <xdr:col>14</xdr:col>
      <xdr:colOff>1041400</xdr:colOff>
      <xdr:row>90</xdr:row>
      <xdr:rowOff>88900</xdr:rowOff>
    </xdr:to>
    <xdr:graphicFrame macro="">
      <xdr:nvGraphicFramePr>
        <xdr:cNvPr id="16" name="Pathway Tech">
          <a:extLst>
            <a:ext uri="{FF2B5EF4-FFF2-40B4-BE49-F238E27FC236}">
              <a16:creationId xmlns:a16="http://schemas.microsoft.com/office/drawing/2014/main" id="{7F00377B-0298-7949-AAFA-2721B6F5D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1054100</xdr:colOff>
      <xdr:row>42</xdr:row>
      <xdr:rowOff>0</xdr:rowOff>
    </xdr:from>
    <xdr:to>
      <xdr:col>8</xdr:col>
      <xdr:colOff>1219200</xdr:colOff>
      <xdr:row>55</xdr:row>
      <xdr:rowOff>101600</xdr:rowOff>
    </xdr:to>
    <xdr:graphicFrame macro="">
      <xdr:nvGraphicFramePr>
        <xdr:cNvPr id="18" name="Transport 2025">
          <a:extLst>
            <a:ext uri="{FF2B5EF4-FFF2-40B4-BE49-F238E27FC236}">
              <a16:creationId xmlns:a16="http://schemas.microsoft.com/office/drawing/2014/main" id="{96C0E790-27D1-F242-BC35-79881C040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12700</xdr:colOff>
      <xdr:row>42</xdr:row>
      <xdr:rowOff>12700</xdr:rowOff>
    </xdr:from>
    <xdr:to>
      <xdr:col>11</xdr:col>
      <xdr:colOff>812800</xdr:colOff>
      <xdr:row>55</xdr:row>
      <xdr:rowOff>127000</xdr:rowOff>
    </xdr:to>
    <xdr:graphicFrame macro="">
      <xdr:nvGraphicFramePr>
        <xdr:cNvPr id="19" name="Transport 2030">
          <a:extLst>
            <a:ext uri="{FF2B5EF4-FFF2-40B4-BE49-F238E27FC236}">
              <a16:creationId xmlns:a16="http://schemas.microsoft.com/office/drawing/2014/main" id="{4F1942A9-AAB2-0D4D-AFB6-FD52FEEF6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1079500</xdr:colOff>
      <xdr:row>55</xdr:row>
      <xdr:rowOff>50800</xdr:rowOff>
    </xdr:from>
    <xdr:to>
      <xdr:col>8</xdr:col>
      <xdr:colOff>1219200</xdr:colOff>
      <xdr:row>68</xdr:row>
      <xdr:rowOff>152400</xdr:rowOff>
    </xdr:to>
    <xdr:graphicFrame macro="">
      <xdr:nvGraphicFramePr>
        <xdr:cNvPr id="20" name="Thermal 2025">
          <a:extLst>
            <a:ext uri="{FF2B5EF4-FFF2-40B4-BE49-F238E27FC236}">
              <a16:creationId xmlns:a16="http://schemas.microsoft.com/office/drawing/2014/main" id="{B29D24D2-2031-E845-BBDA-DCF1FBAA4E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38100</xdr:colOff>
      <xdr:row>55</xdr:row>
      <xdr:rowOff>50800</xdr:rowOff>
    </xdr:from>
    <xdr:to>
      <xdr:col>12</xdr:col>
      <xdr:colOff>0</xdr:colOff>
      <xdr:row>68</xdr:row>
      <xdr:rowOff>152400</xdr:rowOff>
    </xdr:to>
    <xdr:graphicFrame macro="">
      <xdr:nvGraphicFramePr>
        <xdr:cNvPr id="21" name="Thermal 2030">
          <a:extLst>
            <a:ext uri="{FF2B5EF4-FFF2-40B4-BE49-F238E27FC236}">
              <a16:creationId xmlns:a16="http://schemas.microsoft.com/office/drawing/2014/main" id="{DAAA66A3-5DEB-C74E-A384-8F09F379F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1346200</xdr:colOff>
      <xdr:row>27</xdr:row>
      <xdr:rowOff>38100</xdr:rowOff>
    </xdr:from>
    <xdr:to>
      <xdr:col>7</xdr:col>
      <xdr:colOff>571500</xdr:colOff>
      <xdr:row>27</xdr:row>
      <xdr:rowOff>330200</xdr:rowOff>
    </xdr:to>
    <xdr:sp macro="" textlink="">
      <xdr:nvSpPr>
        <xdr:cNvPr id="7" name="TextBox 6">
          <a:extLst>
            <a:ext uri="{FF2B5EF4-FFF2-40B4-BE49-F238E27FC236}">
              <a16:creationId xmlns:a16="http://schemas.microsoft.com/office/drawing/2014/main" id="{2B8507E3-EE95-9148-99DA-DB470BFF0076}"/>
            </a:ext>
          </a:extLst>
        </xdr:cNvPr>
        <xdr:cNvSpPr txBox="1"/>
      </xdr:nvSpPr>
      <xdr:spPr>
        <a:xfrm>
          <a:off x="6642100" y="3860800"/>
          <a:ext cx="5207000" cy="292100"/>
        </a:xfrm>
        <a:prstGeom prst="rect">
          <a:avLst/>
        </a:prstGeom>
        <a:solidFill>
          <a:schemeClr val="accent2">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400">
              <a:solidFill>
                <a:schemeClr val="tx2"/>
              </a:solidFill>
            </a:rPr>
            <a:t>Thermal</a:t>
          </a:r>
        </a:p>
      </xdr:txBody>
    </xdr:sp>
    <xdr:clientData/>
  </xdr:twoCellAnchor>
  <xdr:twoCellAnchor>
    <xdr:from>
      <xdr:col>4</xdr:col>
      <xdr:colOff>1689100</xdr:colOff>
      <xdr:row>28</xdr:row>
      <xdr:rowOff>50800</xdr:rowOff>
    </xdr:from>
    <xdr:to>
      <xdr:col>5</xdr:col>
      <xdr:colOff>1206500</xdr:colOff>
      <xdr:row>28</xdr:row>
      <xdr:rowOff>241300</xdr:rowOff>
    </xdr:to>
    <xdr:grpSp>
      <xdr:nvGrpSpPr>
        <xdr:cNvPr id="24" name="Group 23">
          <a:extLst>
            <a:ext uri="{FF2B5EF4-FFF2-40B4-BE49-F238E27FC236}">
              <a16:creationId xmlns:a16="http://schemas.microsoft.com/office/drawing/2014/main" id="{63678085-A355-6942-B886-C66AAE815DFF}"/>
            </a:ext>
          </a:extLst>
        </xdr:cNvPr>
        <xdr:cNvGrpSpPr/>
      </xdr:nvGrpSpPr>
      <xdr:grpSpPr>
        <a:xfrm>
          <a:off x="7010400" y="6032500"/>
          <a:ext cx="1803400" cy="190500"/>
          <a:chOff x="7620000" y="4140200"/>
          <a:chExt cx="1511300" cy="190500"/>
        </a:xfrm>
      </xdr:grpSpPr>
      <xdr:sp macro="" textlink="">
        <xdr:nvSpPr>
          <xdr:cNvPr id="22" name="Rectangle 21">
            <a:extLst>
              <a:ext uri="{FF2B5EF4-FFF2-40B4-BE49-F238E27FC236}">
                <a16:creationId xmlns:a16="http://schemas.microsoft.com/office/drawing/2014/main" id="{A11DEFD6-8D5A-304B-87E5-F2B4190FC8B0}"/>
              </a:ext>
            </a:extLst>
          </xdr:cNvPr>
          <xdr:cNvSpPr/>
        </xdr:nvSpPr>
        <xdr:spPr>
          <a:xfrm>
            <a:off x="7620000" y="4165600"/>
            <a:ext cx="304800" cy="1397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TextBox 22">
            <a:extLst>
              <a:ext uri="{FF2B5EF4-FFF2-40B4-BE49-F238E27FC236}">
                <a16:creationId xmlns:a16="http://schemas.microsoft.com/office/drawing/2014/main" id="{29171170-20F6-AF47-A179-80BDB2A922DC}"/>
              </a:ext>
            </a:extLst>
          </xdr:cNvPr>
          <xdr:cNvSpPr txBox="1"/>
        </xdr:nvSpPr>
        <xdr:spPr>
          <a:xfrm>
            <a:off x="8001000" y="4140200"/>
            <a:ext cx="11303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rPr>
              <a:t>Electrification</a:t>
            </a:r>
          </a:p>
        </xdr:txBody>
      </xdr:sp>
    </xdr:grpSp>
    <xdr:clientData/>
  </xdr:twoCellAnchor>
  <xdr:twoCellAnchor>
    <xdr:from>
      <xdr:col>5</xdr:col>
      <xdr:colOff>1219200</xdr:colOff>
      <xdr:row>28</xdr:row>
      <xdr:rowOff>50800</xdr:rowOff>
    </xdr:from>
    <xdr:to>
      <xdr:col>6</xdr:col>
      <xdr:colOff>736600</xdr:colOff>
      <xdr:row>28</xdr:row>
      <xdr:rowOff>241300</xdr:rowOff>
    </xdr:to>
    <xdr:grpSp>
      <xdr:nvGrpSpPr>
        <xdr:cNvPr id="25" name="Group 24">
          <a:extLst>
            <a:ext uri="{FF2B5EF4-FFF2-40B4-BE49-F238E27FC236}">
              <a16:creationId xmlns:a16="http://schemas.microsoft.com/office/drawing/2014/main" id="{57BA3874-0BA5-5643-9E8E-CD37BDBCBE7C}"/>
            </a:ext>
          </a:extLst>
        </xdr:cNvPr>
        <xdr:cNvGrpSpPr/>
      </xdr:nvGrpSpPr>
      <xdr:grpSpPr>
        <a:xfrm>
          <a:off x="8826500" y="6032500"/>
          <a:ext cx="1231900" cy="190500"/>
          <a:chOff x="7620000" y="4140200"/>
          <a:chExt cx="1511300" cy="190500"/>
        </a:xfrm>
      </xdr:grpSpPr>
      <xdr:sp macro="" textlink="">
        <xdr:nvSpPr>
          <xdr:cNvPr id="26" name="Rectangle 25">
            <a:extLst>
              <a:ext uri="{FF2B5EF4-FFF2-40B4-BE49-F238E27FC236}">
                <a16:creationId xmlns:a16="http://schemas.microsoft.com/office/drawing/2014/main" id="{6AE459F9-1364-274D-9C5A-533A1520D5DD}"/>
              </a:ext>
            </a:extLst>
          </xdr:cNvPr>
          <xdr:cNvSpPr/>
        </xdr:nvSpPr>
        <xdr:spPr>
          <a:xfrm>
            <a:off x="7620000" y="4165600"/>
            <a:ext cx="304800" cy="139700"/>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TextBox 26">
            <a:extLst>
              <a:ext uri="{FF2B5EF4-FFF2-40B4-BE49-F238E27FC236}">
                <a16:creationId xmlns:a16="http://schemas.microsoft.com/office/drawing/2014/main" id="{E35EB769-3B80-9443-B072-344855AACB28}"/>
              </a:ext>
            </a:extLst>
          </xdr:cNvPr>
          <xdr:cNvSpPr txBox="1"/>
        </xdr:nvSpPr>
        <xdr:spPr>
          <a:xfrm>
            <a:off x="8001000" y="4140200"/>
            <a:ext cx="11303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rPr>
              <a:t>Weatherization</a:t>
            </a:r>
          </a:p>
        </xdr:txBody>
      </xdr:sp>
    </xdr:grpSp>
    <xdr:clientData/>
  </xdr:twoCellAnchor>
  <xdr:twoCellAnchor>
    <xdr:from>
      <xdr:col>6</xdr:col>
      <xdr:colOff>723900</xdr:colOff>
      <xdr:row>28</xdr:row>
      <xdr:rowOff>63500</xdr:rowOff>
    </xdr:from>
    <xdr:to>
      <xdr:col>7</xdr:col>
      <xdr:colOff>622300</xdr:colOff>
      <xdr:row>28</xdr:row>
      <xdr:rowOff>241300</xdr:rowOff>
    </xdr:to>
    <xdr:grpSp>
      <xdr:nvGrpSpPr>
        <xdr:cNvPr id="28" name="Group 27">
          <a:extLst>
            <a:ext uri="{FF2B5EF4-FFF2-40B4-BE49-F238E27FC236}">
              <a16:creationId xmlns:a16="http://schemas.microsoft.com/office/drawing/2014/main" id="{A6B0893B-BDF5-F047-8097-57EFE4383254}"/>
            </a:ext>
          </a:extLst>
        </xdr:cNvPr>
        <xdr:cNvGrpSpPr/>
      </xdr:nvGrpSpPr>
      <xdr:grpSpPr>
        <a:xfrm>
          <a:off x="10045700" y="6045200"/>
          <a:ext cx="1892300" cy="177800"/>
          <a:chOff x="7620000" y="4152900"/>
          <a:chExt cx="1892300" cy="177800"/>
        </a:xfrm>
      </xdr:grpSpPr>
      <xdr:sp macro="" textlink="">
        <xdr:nvSpPr>
          <xdr:cNvPr id="29" name="Rectangle 28">
            <a:extLst>
              <a:ext uri="{FF2B5EF4-FFF2-40B4-BE49-F238E27FC236}">
                <a16:creationId xmlns:a16="http://schemas.microsoft.com/office/drawing/2014/main" id="{B81A9772-E2BE-2549-AC8A-B746DF6B3066}"/>
              </a:ext>
            </a:extLst>
          </xdr:cNvPr>
          <xdr:cNvSpPr/>
        </xdr:nvSpPr>
        <xdr:spPr>
          <a:xfrm>
            <a:off x="7620000" y="4165600"/>
            <a:ext cx="304800" cy="1397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TextBox 29">
            <a:extLst>
              <a:ext uri="{FF2B5EF4-FFF2-40B4-BE49-F238E27FC236}">
                <a16:creationId xmlns:a16="http://schemas.microsoft.com/office/drawing/2014/main" id="{042750B8-29A8-B749-9117-0E364FA30661}"/>
              </a:ext>
            </a:extLst>
          </xdr:cNvPr>
          <xdr:cNvSpPr txBox="1"/>
        </xdr:nvSpPr>
        <xdr:spPr>
          <a:xfrm>
            <a:off x="8001000" y="4152900"/>
            <a:ext cx="1511300" cy="17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rPr>
              <a:t>Woods and Biofuels</a:t>
            </a:r>
          </a:p>
        </xdr:txBody>
      </xdr:sp>
    </xdr:grpSp>
    <xdr:clientData/>
  </xdr:twoCellAnchor>
  <xdr:twoCellAnchor>
    <xdr:from>
      <xdr:col>4</xdr:col>
      <xdr:colOff>101600</xdr:colOff>
      <xdr:row>28</xdr:row>
      <xdr:rowOff>50800</xdr:rowOff>
    </xdr:from>
    <xdr:to>
      <xdr:col>4</xdr:col>
      <xdr:colOff>1612900</xdr:colOff>
      <xdr:row>28</xdr:row>
      <xdr:rowOff>241300</xdr:rowOff>
    </xdr:to>
    <xdr:grpSp>
      <xdr:nvGrpSpPr>
        <xdr:cNvPr id="34" name="Group 33">
          <a:extLst>
            <a:ext uri="{FF2B5EF4-FFF2-40B4-BE49-F238E27FC236}">
              <a16:creationId xmlns:a16="http://schemas.microsoft.com/office/drawing/2014/main" id="{9AD9DBFD-C930-6741-A6A1-32CF6FC5FC62}"/>
            </a:ext>
          </a:extLst>
        </xdr:cNvPr>
        <xdr:cNvGrpSpPr/>
      </xdr:nvGrpSpPr>
      <xdr:grpSpPr>
        <a:xfrm>
          <a:off x="5422900" y="6032500"/>
          <a:ext cx="1511300" cy="190500"/>
          <a:chOff x="7620000" y="4140200"/>
          <a:chExt cx="1511300" cy="190500"/>
        </a:xfrm>
      </xdr:grpSpPr>
      <xdr:sp macro="" textlink="">
        <xdr:nvSpPr>
          <xdr:cNvPr id="35" name="Rectangle 34">
            <a:extLst>
              <a:ext uri="{FF2B5EF4-FFF2-40B4-BE49-F238E27FC236}">
                <a16:creationId xmlns:a16="http://schemas.microsoft.com/office/drawing/2014/main" id="{FE62B7DF-031C-1242-87D0-3B9E34234113}"/>
              </a:ext>
            </a:extLst>
          </xdr:cNvPr>
          <xdr:cNvSpPr/>
        </xdr:nvSpPr>
        <xdr:spPr>
          <a:xfrm>
            <a:off x="7620000" y="4165600"/>
            <a:ext cx="304800" cy="139700"/>
          </a:xfrm>
          <a:prstGeom prst="rect">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TextBox 35">
            <a:extLst>
              <a:ext uri="{FF2B5EF4-FFF2-40B4-BE49-F238E27FC236}">
                <a16:creationId xmlns:a16="http://schemas.microsoft.com/office/drawing/2014/main" id="{60D477FE-E6A6-D545-B6EF-045C3F64A49A}"/>
              </a:ext>
            </a:extLst>
          </xdr:cNvPr>
          <xdr:cNvSpPr txBox="1"/>
        </xdr:nvSpPr>
        <xdr:spPr>
          <a:xfrm>
            <a:off x="8001000" y="4140200"/>
            <a:ext cx="11303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rPr>
              <a:t>Renewables</a:t>
            </a:r>
          </a:p>
        </xdr:txBody>
      </xdr:sp>
    </xdr:grpSp>
    <xdr:clientData/>
  </xdr:twoCellAnchor>
  <xdr:twoCellAnchor>
    <xdr:from>
      <xdr:col>3</xdr:col>
      <xdr:colOff>1905000</xdr:colOff>
      <xdr:row>27</xdr:row>
      <xdr:rowOff>38100</xdr:rowOff>
    </xdr:from>
    <xdr:to>
      <xdr:col>4</xdr:col>
      <xdr:colOff>1524000</xdr:colOff>
      <xdr:row>28</xdr:row>
      <xdr:rowOff>0</xdr:rowOff>
    </xdr:to>
    <xdr:sp macro="" textlink="">
      <xdr:nvSpPr>
        <xdr:cNvPr id="37" name="TextBox 36">
          <a:extLst>
            <a:ext uri="{FF2B5EF4-FFF2-40B4-BE49-F238E27FC236}">
              <a16:creationId xmlns:a16="http://schemas.microsoft.com/office/drawing/2014/main" id="{51E152A0-8D2F-9843-B592-0D3FA91E342A}"/>
            </a:ext>
          </a:extLst>
        </xdr:cNvPr>
        <xdr:cNvSpPr txBox="1"/>
      </xdr:nvSpPr>
      <xdr:spPr>
        <a:xfrm>
          <a:off x="5245100" y="3860800"/>
          <a:ext cx="1574800" cy="304800"/>
        </a:xfrm>
        <a:prstGeom prst="rect">
          <a:avLst/>
        </a:prstGeom>
        <a:solidFill>
          <a:schemeClr val="accent6">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400">
              <a:solidFill>
                <a:schemeClr val="tx2"/>
              </a:solidFill>
            </a:rPr>
            <a:t>Electric</a:t>
          </a:r>
        </a:p>
      </xdr:txBody>
    </xdr:sp>
    <xdr:clientData/>
  </xdr:twoCellAnchor>
  <xdr:twoCellAnchor>
    <xdr:from>
      <xdr:col>11</xdr:col>
      <xdr:colOff>660400</xdr:colOff>
      <xdr:row>28</xdr:row>
      <xdr:rowOff>63500</xdr:rowOff>
    </xdr:from>
    <xdr:to>
      <xdr:col>13</xdr:col>
      <xdr:colOff>88900</xdr:colOff>
      <xdr:row>28</xdr:row>
      <xdr:rowOff>254000</xdr:rowOff>
    </xdr:to>
    <xdr:grpSp>
      <xdr:nvGrpSpPr>
        <xdr:cNvPr id="38" name="Group 37">
          <a:extLst>
            <a:ext uri="{FF2B5EF4-FFF2-40B4-BE49-F238E27FC236}">
              <a16:creationId xmlns:a16="http://schemas.microsoft.com/office/drawing/2014/main" id="{7AF98311-4F26-2243-959B-5B7A538EEDF5}"/>
            </a:ext>
          </a:extLst>
        </xdr:cNvPr>
        <xdr:cNvGrpSpPr/>
      </xdr:nvGrpSpPr>
      <xdr:grpSpPr>
        <a:xfrm>
          <a:off x="17792700" y="6045200"/>
          <a:ext cx="1358900" cy="190500"/>
          <a:chOff x="7620000" y="4152900"/>
          <a:chExt cx="1346200" cy="190500"/>
        </a:xfrm>
      </xdr:grpSpPr>
      <xdr:sp macro="" textlink="">
        <xdr:nvSpPr>
          <xdr:cNvPr id="39" name="Rectangle 38">
            <a:extLst>
              <a:ext uri="{FF2B5EF4-FFF2-40B4-BE49-F238E27FC236}">
                <a16:creationId xmlns:a16="http://schemas.microsoft.com/office/drawing/2014/main" id="{9BA9D0CD-80A0-DC44-8F1B-59D7D4078653}"/>
              </a:ext>
            </a:extLst>
          </xdr:cNvPr>
          <xdr:cNvSpPr/>
        </xdr:nvSpPr>
        <xdr:spPr>
          <a:xfrm>
            <a:off x="7620000" y="4165600"/>
            <a:ext cx="304800" cy="1397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TextBox 39">
            <a:extLst>
              <a:ext uri="{FF2B5EF4-FFF2-40B4-BE49-F238E27FC236}">
                <a16:creationId xmlns:a16="http://schemas.microsoft.com/office/drawing/2014/main" id="{9F61CA51-F00B-2445-A39D-2031D20830D6}"/>
              </a:ext>
            </a:extLst>
          </xdr:cNvPr>
          <xdr:cNvSpPr txBox="1"/>
        </xdr:nvSpPr>
        <xdr:spPr>
          <a:xfrm>
            <a:off x="7835900" y="4152900"/>
            <a:ext cx="11303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rPr>
              <a:t>Electrification</a:t>
            </a:r>
          </a:p>
        </xdr:txBody>
      </xdr:sp>
    </xdr:grpSp>
    <xdr:clientData/>
  </xdr:twoCellAnchor>
  <xdr:twoCellAnchor>
    <xdr:from>
      <xdr:col>9</xdr:col>
      <xdr:colOff>165100</xdr:colOff>
      <xdr:row>27</xdr:row>
      <xdr:rowOff>139700</xdr:rowOff>
    </xdr:from>
    <xdr:to>
      <xdr:col>11</xdr:col>
      <xdr:colOff>635000</xdr:colOff>
      <xdr:row>30</xdr:row>
      <xdr:rowOff>0</xdr:rowOff>
    </xdr:to>
    <xdr:grpSp>
      <xdr:nvGrpSpPr>
        <xdr:cNvPr id="41" name="Group 40">
          <a:extLst>
            <a:ext uri="{FF2B5EF4-FFF2-40B4-BE49-F238E27FC236}">
              <a16:creationId xmlns:a16="http://schemas.microsoft.com/office/drawing/2014/main" id="{8A79D7D7-9921-7E44-B534-C12D0FB099BA}"/>
            </a:ext>
          </a:extLst>
        </xdr:cNvPr>
        <xdr:cNvGrpSpPr/>
      </xdr:nvGrpSpPr>
      <xdr:grpSpPr>
        <a:xfrm>
          <a:off x="14389100" y="5778500"/>
          <a:ext cx="3378200" cy="723900"/>
          <a:chOff x="7620000" y="3949700"/>
          <a:chExt cx="2120900" cy="609600"/>
        </a:xfrm>
      </xdr:grpSpPr>
      <xdr:sp macro="" textlink="">
        <xdr:nvSpPr>
          <xdr:cNvPr id="42" name="Rectangle 41">
            <a:extLst>
              <a:ext uri="{FF2B5EF4-FFF2-40B4-BE49-F238E27FC236}">
                <a16:creationId xmlns:a16="http://schemas.microsoft.com/office/drawing/2014/main" id="{C839978E-1B99-834E-B8F0-7E45C1CB3B11}"/>
              </a:ext>
            </a:extLst>
          </xdr:cNvPr>
          <xdr:cNvSpPr/>
        </xdr:nvSpPr>
        <xdr:spPr>
          <a:xfrm>
            <a:off x="7620000" y="4165600"/>
            <a:ext cx="304800" cy="139700"/>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3" name="TextBox 42">
            <a:extLst>
              <a:ext uri="{FF2B5EF4-FFF2-40B4-BE49-F238E27FC236}">
                <a16:creationId xmlns:a16="http://schemas.microsoft.com/office/drawing/2014/main" id="{4D2FFDD2-C327-2041-8E43-22D0031020CD}"/>
              </a:ext>
            </a:extLst>
          </xdr:cNvPr>
          <xdr:cNvSpPr txBox="1"/>
        </xdr:nvSpPr>
        <xdr:spPr>
          <a:xfrm>
            <a:off x="7810500" y="3949700"/>
            <a:ext cx="1930400"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rPr>
              <a:t>Efficiency and Low Carbon Fuels</a:t>
            </a:r>
          </a:p>
        </xdr:txBody>
      </xdr:sp>
    </xdr:grpSp>
    <xdr:clientData/>
  </xdr:twoCellAnchor>
  <xdr:twoCellAnchor>
    <xdr:from>
      <xdr:col>7</xdr:col>
      <xdr:colOff>635000</xdr:colOff>
      <xdr:row>28</xdr:row>
      <xdr:rowOff>63500</xdr:rowOff>
    </xdr:from>
    <xdr:to>
      <xdr:col>9</xdr:col>
      <xdr:colOff>177800</xdr:colOff>
      <xdr:row>28</xdr:row>
      <xdr:rowOff>228600</xdr:rowOff>
    </xdr:to>
    <xdr:grpSp>
      <xdr:nvGrpSpPr>
        <xdr:cNvPr id="44" name="Group 43">
          <a:extLst>
            <a:ext uri="{FF2B5EF4-FFF2-40B4-BE49-F238E27FC236}">
              <a16:creationId xmlns:a16="http://schemas.microsoft.com/office/drawing/2014/main" id="{B175FE52-027C-F04D-B007-48522AA9422D}"/>
            </a:ext>
          </a:extLst>
        </xdr:cNvPr>
        <xdr:cNvGrpSpPr/>
      </xdr:nvGrpSpPr>
      <xdr:grpSpPr>
        <a:xfrm>
          <a:off x="11950700" y="6045200"/>
          <a:ext cx="2451100" cy="165100"/>
          <a:chOff x="7620000" y="4152900"/>
          <a:chExt cx="1193800" cy="165100"/>
        </a:xfrm>
      </xdr:grpSpPr>
      <xdr:sp macro="" textlink="">
        <xdr:nvSpPr>
          <xdr:cNvPr id="45" name="Rectangle 44">
            <a:extLst>
              <a:ext uri="{FF2B5EF4-FFF2-40B4-BE49-F238E27FC236}">
                <a16:creationId xmlns:a16="http://schemas.microsoft.com/office/drawing/2014/main" id="{EFD7F4E7-2F27-1645-9283-F560247FD8A5}"/>
              </a:ext>
            </a:extLst>
          </xdr:cNvPr>
          <xdr:cNvSpPr/>
        </xdr:nvSpPr>
        <xdr:spPr>
          <a:xfrm>
            <a:off x="7620000" y="4165600"/>
            <a:ext cx="304800" cy="13970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6" name="TextBox 45">
            <a:extLst>
              <a:ext uri="{FF2B5EF4-FFF2-40B4-BE49-F238E27FC236}">
                <a16:creationId xmlns:a16="http://schemas.microsoft.com/office/drawing/2014/main" id="{BCBBCF58-01A6-DB4C-BCEE-FF6E27D989EF}"/>
              </a:ext>
            </a:extLst>
          </xdr:cNvPr>
          <xdr:cNvSpPr txBox="1"/>
        </xdr:nvSpPr>
        <xdr:spPr>
          <a:xfrm>
            <a:off x="7937500" y="4152900"/>
            <a:ext cx="8763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rPr>
              <a:t>Behavioral</a:t>
            </a:r>
          </a:p>
        </xdr:txBody>
      </xdr:sp>
    </xdr:grpSp>
    <xdr:clientData/>
  </xdr:twoCellAnchor>
  <xdr:twoCellAnchor>
    <xdr:from>
      <xdr:col>7</xdr:col>
      <xdr:colOff>393700</xdr:colOff>
      <xdr:row>27</xdr:row>
      <xdr:rowOff>38100</xdr:rowOff>
    </xdr:from>
    <xdr:to>
      <xdr:col>13</xdr:col>
      <xdr:colOff>0</xdr:colOff>
      <xdr:row>28</xdr:row>
      <xdr:rowOff>0</xdr:rowOff>
    </xdr:to>
    <xdr:sp macro="" textlink="">
      <xdr:nvSpPr>
        <xdr:cNvPr id="47" name="TextBox 46">
          <a:extLst>
            <a:ext uri="{FF2B5EF4-FFF2-40B4-BE49-F238E27FC236}">
              <a16:creationId xmlns:a16="http://schemas.microsoft.com/office/drawing/2014/main" id="{76582AB6-38F7-D046-AF25-23489FC97495}"/>
            </a:ext>
          </a:extLst>
        </xdr:cNvPr>
        <xdr:cNvSpPr txBox="1"/>
      </xdr:nvSpPr>
      <xdr:spPr>
        <a:xfrm>
          <a:off x="11671300" y="3860800"/>
          <a:ext cx="4826000" cy="304800"/>
        </a:xfrm>
        <a:prstGeom prst="rect">
          <a:avLst/>
        </a:prstGeom>
        <a:solidFill>
          <a:schemeClr val="accent1">
            <a:lumMod val="20000"/>
            <a:lumOff val="8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400">
              <a:solidFill>
                <a:schemeClr val="tx2"/>
              </a:solidFill>
            </a:rPr>
            <a:t>Transportation</a:t>
          </a:r>
        </a:p>
      </xdr:txBody>
    </xdr:sp>
    <xdr:clientData/>
  </xdr:twoCellAnchor>
  <xdr:twoCellAnchor>
    <xdr:from>
      <xdr:col>4</xdr:col>
      <xdr:colOff>1041400</xdr:colOff>
      <xdr:row>29</xdr:row>
      <xdr:rowOff>82550</xdr:rowOff>
    </xdr:from>
    <xdr:to>
      <xdr:col>6</xdr:col>
      <xdr:colOff>635000</xdr:colOff>
      <xdr:row>41</xdr:row>
      <xdr:rowOff>139700</xdr:rowOff>
    </xdr:to>
    <xdr:graphicFrame macro="">
      <xdr:nvGraphicFramePr>
        <xdr:cNvPr id="3" name="Chart 2">
          <a:extLst>
            <a:ext uri="{FF2B5EF4-FFF2-40B4-BE49-F238E27FC236}">
              <a16:creationId xmlns:a16="http://schemas.microsoft.com/office/drawing/2014/main" id="{781A4370-6074-3141-97AA-4D83A9E75A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825500</xdr:colOff>
      <xdr:row>29</xdr:row>
      <xdr:rowOff>88900</xdr:rowOff>
    </xdr:from>
    <xdr:to>
      <xdr:col>8</xdr:col>
      <xdr:colOff>1117600</xdr:colOff>
      <xdr:row>41</xdr:row>
      <xdr:rowOff>146050</xdr:rowOff>
    </xdr:to>
    <xdr:graphicFrame macro="">
      <xdr:nvGraphicFramePr>
        <xdr:cNvPr id="48" name="Chart 47">
          <a:extLst>
            <a:ext uri="{FF2B5EF4-FFF2-40B4-BE49-F238E27FC236}">
              <a16:creationId xmlns:a16="http://schemas.microsoft.com/office/drawing/2014/main" id="{59009D68-BEC2-444E-A561-5CFF52ADA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381000</xdr:colOff>
      <xdr:row>29</xdr:row>
      <xdr:rowOff>139700</xdr:rowOff>
    </xdr:from>
    <xdr:to>
      <xdr:col>3</xdr:col>
      <xdr:colOff>1130300</xdr:colOff>
      <xdr:row>36</xdr:row>
      <xdr:rowOff>63500</xdr:rowOff>
    </xdr:to>
    <xdr:sp macro="" textlink="">
      <xdr:nvSpPr>
        <xdr:cNvPr id="5" name="TextBox 4">
          <a:extLst>
            <a:ext uri="{FF2B5EF4-FFF2-40B4-BE49-F238E27FC236}">
              <a16:creationId xmlns:a16="http://schemas.microsoft.com/office/drawing/2014/main" id="{DA57E241-6B30-6F40-A8D3-64BC2F370FDA}"/>
            </a:ext>
          </a:extLst>
        </xdr:cNvPr>
        <xdr:cNvSpPr txBox="1"/>
      </xdr:nvSpPr>
      <xdr:spPr>
        <a:xfrm>
          <a:off x="1206500" y="4622800"/>
          <a:ext cx="3263900" cy="134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How to reach our emission goals:</a:t>
          </a:r>
        </a:p>
        <a:p>
          <a:r>
            <a:rPr lang="en-US" sz="1400" b="1"/>
            <a:t>We have modeled</a:t>
          </a:r>
          <a:r>
            <a:rPr lang="en-US" sz="1400" b="1" baseline="0"/>
            <a:t> emission reductions to show how each sector can meet its respective reduction goals.</a:t>
          </a:r>
          <a:endParaRPr lang="en-US" sz="1400" b="1"/>
        </a:p>
      </xdr:txBody>
    </xdr:sp>
    <xdr:clientData/>
  </xdr:twoCellAnchor>
  <xdr:twoCellAnchor>
    <xdr:from>
      <xdr:col>0</xdr:col>
      <xdr:colOff>368300</xdr:colOff>
      <xdr:row>36</xdr:row>
      <xdr:rowOff>165100</xdr:rowOff>
    </xdr:from>
    <xdr:to>
      <xdr:col>4</xdr:col>
      <xdr:colOff>304800</xdr:colOff>
      <xdr:row>41</xdr:row>
      <xdr:rowOff>190500</xdr:rowOff>
    </xdr:to>
    <xdr:sp macro="" textlink="">
      <xdr:nvSpPr>
        <xdr:cNvPr id="49" name="TextBox 48">
          <a:extLst>
            <a:ext uri="{FF2B5EF4-FFF2-40B4-BE49-F238E27FC236}">
              <a16:creationId xmlns:a16="http://schemas.microsoft.com/office/drawing/2014/main" id="{713F90D8-6DDF-2B46-9C89-8407688EBAB9}"/>
            </a:ext>
          </a:extLst>
        </xdr:cNvPr>
        <xdr:cNvSpPr txBox="1"/>
      </xdr:nvSpPr>
      <xdr:spPr>
        <a:xfrm>
          <a:off x="368300" y="6070600"/>
          <a:ext cx="5232400" cy="104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 order to meet these goals the state will need to employ a range of pathways</a:t>
          </a:r>
          <a:r>
            <a:rPr lang="en-US" sz="1400" b="1" baseline="0"/>
            <a:t>. All sectors will be impacted - thermal and transportation will play the largest role as together they represent the majority of emissions.</a:t>
          </a:r>
          <a:endParaRPr lang="en-US" sz="1400" b="1"/>
        </a:p>
      </xdr:txBody>
    </xdr:sp>
    <xdr:clientData/>
  </xdr:twoCellAnchor>
  <xdr:twoCellAnchor>
    <xdr:from>
      <xdr:col>2</xdr:col>
      <xdr:colOff>812800</xdr:colOff>
      <xdr:row>19</xdr:row>
      <xdr:rowOff>63500</xdr:rowOff>
    </xdr:from>
    <xdr:to>
      <xdr:col>5</xdr:col>
      <xdr:colOff>762000</xdr:colOff>
      <xdr:row>20</xdr:row>
      <xdr:rowOff>127000</xdr:rowOff>
    </xdr:to>
    <xdr:sp macro="" textlink="">
      <xdr:nvSpPr>
        <xdr:cNvPr id="9" name="TextBox 8">
          <a:extLst>
            <a:ext uri="{FF2B5EF4-FFF2-40B4-BE49-F238E27FC236}">
              <a16:creationId xmlns:a16="http://schemas.microsoft.com/office/drawing/2014/main" id="{062129BD-5EE8-0D41-803D-E34494066EDF}"/>
            </a:ext>
          </a:extLst>
        </xdr:cNvPr>
        <xdr:cNvSpPr txBox="1"/>
      </xdr:nvSpPr>
      <xdr:spPr>
        <a:xfrm>
          <a:off x="2463800" y="4076700"/>
          <a:ext cx="58801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baseline="0"/>
            <a:t>Does each sector meet its proportional reduction targets in this model</a:t>
          </a:r>
          <a:r>
            <a:rPr lang="en-US" sz="1400" b="1"/>
            <a:t>?</a:t>
          </a:r>
        </a:p>
      </xdr:txBody>
    </xdr:sp>
    <xdr:clientData/>
  </xdr:twoCellAnchor>
  <xdr:twoCellAnchor>
    <xdr:from>
      <xdr:col>6</xdr:col>
      <xdr:colOff>177800</xdr:colOff>
      <xdr:row>19</xdr:row>
      <xdr:rowOff>88900</xdr:rowOff>
    </xdr:from>
    <xdr:to>
      <xdr:col>9</xdr:col>
      <xdr:colOff>330200</xdr:colOff>
      <xdr:row>26</xdr:row>
      <xdr:rowOff>88900</xdr:rowOff>
    </xdr:to>
    <xdr:sp macro="" textlink="">
      <xdr:nvSpPr>
        <xdr:cNvPr id="50" name="TextBox 49">
          <a:extLst>
            <a:ext uri="{FF2B5EF4-FFF2-40B4-BE49-F238E27FC236}">
              <a16:creationId xmlns:a16="http://schemas.microsoft.com/office/drawing/2014/main" id="{FE7B4AE1-81B5-A94C-A14E-F7DCE307439C}"/>
            </a:ext>
          </a:extLst>
        </xdr:cNvPr>
        <xdr:cNvSpPr txBox="1"/>
      </xdr:nvSpPr>
      <xdr:spPr>
        <a:xfrm>
          <a:off x="9499600" y="4102100"/>
          <a:ext cx="5054600" cy="14224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50">
              <a:solidFill>
                <a:schemeClr val="dk1"/>
              </a:solidFill>
              <a:effectLst/>
              <a:latin typeface="+mn-lt"/>
              <a:ea typeface="+mn-ea"/>
              <a:cs typeface="+mn-cs"/>
            </a:rPr>
            <a:t>While the electricity sector plays an important role in the decarbonization of VT's energy use, because of the significant work that has already been done in promoting renewables and acquiring low carbon sources of electricity, we do not model any "pathways" other than to account for the continuing decarbonization of supply and the estimated need for new low carbon sources of electricity to support beneficial electrification. </a:t>
          </a:r>
          <a:endParaRPr lang="en-US" sz="115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bula/Dropbox/Energy%20Studies%20&amp;%20Data/Path%20to%20Paris%20Updating/mei_pathwa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Assumptions + Inputs"/>
      <sheetName val="Targets + Goals"/>
      <sheetName val="Transportation"/>
      <sheetName val="Thermal"/>
      <sheetName val="Electric"/>
      <sheetName val="Master Pivot"/>
      <sheetName val="L"/>
      <sheetName val="N"/>
    </sheetNames>
    <sheetDataSet>
      <sheetData sheetId="0"/>
      <sheetData sheetId="1">
        <row r="19">
          <cell r="C19">
            <v>8.81</v>
          </cell>
        </row>
      </sheetData>
      <sheetData sheetId="2"/>
      <sheetData sheetId="3"/>
      <sheetData sheetId="4"/>
      <sheetData sheetId="5"/>
      <sheetData sheetId="6"/>
      <sheetData sheetId="7"/>
      <sheetData sheetId="8">
        <row r="7">
          <cell r="F7" t="str">
            <v xml:space="preserve">Final Model </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ei B" refreshedDate="44414.623696296294" createdVersion="6" refreshedVersion="6" minRefreshableVersion="3" recordCount="87" xr:uid="{C7086686-7200-C144-B288-954742F14C18}">
  <cacheSource type="worksheet">
    <worksheetSource name="MasterPiv"/>
  </cacheSource>
  <cacheFields count="6">
    <cacheField name="Year" numFmtId="0">
      <sharedItems containsSemiMixedTypes="0" containsString="0" containsNumber="1" containsInteger="1" minValue="2018" maxValue="2050" count="4">
        <n v="2018"/>
        <n v="2025"/>
        <n v="2030"/>
        <n v="2050" u="1"/>
      </sharedItems>
    </cacheField>
    <cacheField name="Sector" numFmtId="0">
      <sharedItems count="3">
        <s v="Transportation"/>
        <s v="Thermal"/>
        <s v="Electric"/>
      </sharedItems>
    </cacheField>
    <cacheField name="Pathway" numFmtId="0">
      <sharedItems count="9">
        <s v="Goals"/>
        <s v="Electrification"/>
        <s v="Transportation Mode Changes"/>
        <s v="Efficiency and Low Carbon Fuels"/>
        <s v="Weatherization &amp; Efficiency"/>
        <s v="Wood and Biofuels"/>
        <s v="Electric"/>
        <s v="Behavioral" u="1"/>
        <s v="Weatherization" u="1"/>
      </sharedItems>
    </cacheField>
    <cacheField name="Technology" numFmtId="0">
      <sharedItems count="32">
        <s v="Goal"/>
        <s v="EV"/>
        <s v="Electric Bus"/>
        <s v="Electric HDF"/>
        <s v="Carpool"/>
        <s v="Public Transportation"/>
        <s v="Rail Transit"/>
        <s v="Telecommute"/>
        <s v="Bike/ Walk"/>
        <s v="LVF Biofuel"/>
        <s v="HDF Biofuel"/>
        <s v="Hybrids"/>
        <s v="Cold Climate Heat Pumps"/>
        <s v="Ground Source Heat Pumps"/>
        <s v="Hot Water Heat Pumps"/>
        <s v="Residential Weatherization"/>
        <s v="Advanced Wood Heat - Res"/>
        <s v="Advanced Wood Heat - Com"/>
        <s v="RNG"/>
        <s v="Renewables"/>
        <s v="Biofuels"/>
        <s v="ICE Efficiency"/>
        <s v="HDF Efficiency"/>
        <s v="VMT Reductions"/>
        <s v="Rail/ Aviation - Biofuels"/>
        <s v="Commercial Weatherization"/>
        <s v="Industrial Process Efficiency"/>
        <s v="Industrial Process" u="1"/>
        <s v="Scrappage" u="1"/>
        <s v="Residential" u="1"/>
        <s v="Commercial" u="1"/>
        <s v="Weatherization" u="1"/>
      </sharedItems>
    </cacheField>
    <cacheField name="Reductions" numFmtId="0">
      <sharedItems containsSemiMixedTypes="0" containsString="0" containsNumber="1" minValue="0" maxValue="3.4560000000000004"/>
    </cacheField>
    <cacheField name="Count" numFmtId="0">
      <sharedItems containsBlank="1" containsMixedTypes="1" containsNumber="1" minValue="1" maxValue="35892000"/>
    </cacheField>
  </cacheFields>
  <extLst>
    <ext xmlns:x14="http://schemas.microsoft.com/office/spreadsheetml/2009/9/main" uri="{725AE2AE-9491-48be-B2B4-4EB974FC3084}">
      <x14:pivotCacheDefinition pivotCacheId="10406560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x v="0"/>
    <x v="0"/>
    <x v="0"/>
    <x v="0"/>
    <n v="3.4560000000000004"/>
    <m/>
  </r>
  <r>
    <x v="1"/>
    <x v="0"/>
    <x v="0"/>
    <x v="0"/>
    <n v="2.95112"/>
    <m/>
  </r>
  <r>
    <x v="2"/>
    <x v="0"/>
    <x v="0"/>
    <x v="0"/>
    <n v="2.0735999999999999"/>
    <m/>
  </r>
  <r>
    <x v="0"/>
    <x v="0"/>
    <x v="1"/>
    <x v="1"/>
    <n v="1.2602727382707521E-2"/>
    <n v="2985"/>
  </r>
  <r>
    <x v="1"/>
    <x v="0"/>
    <x v="1"/>
    <x v="1"/>
    <n v="0.19272277743622251"/>
    <n v="46000.000000067419"/>
  </r>
  <r>
    <x v="2"/>
    <x v="0"/>
    <x v="1"/>
    <x v="1"/>
    <n v="0.49545939057029525"/>
    <n v="120000.00000157979"/>
  </r>
  <r>
    <x v="0"/>
    <x v="0"/>
    <x v="1"/>
    <x v="2"/>
    <n v="0"/>
    <n v="1"/>
  </r>
  <r>
    <x v="1"/>
    <x v="0"/>
    <x v="1"/>
    <x v="2"/>
    <n v="1.2819975163715352E-3"/>
    <n v="47.76411285608242"/>
  </r>
  <r>
    <x v="2"/>
    <x v="0"/>
    <x v="1"/>
    <x v="2"/>
    <n v="5.1503636496173883E-3"/>
    <n v="213.18720813516202"/>
  </r>
  <r>
    <x v="0"/>
    <x v="0"/>
    <x v="1"/>
    <x v="3"/>
    <n v="2.9247501031704636E-5"/>
    <n v="1"/>
  </r>
  <r>
    <x v="1"/>
    <x v="0"/>
    <x v="1"/>
    <x v="3"/>
    <n v="2.2830695467470985E-3"/>
    <n v="85.651869824432836"/>
  </r>
  <r>
    <x v="2"/>
    <x v="0"/>
    <x v="1"/>
    <x v="3"/>
    <n v="2.6420677892135088E-2"/>
    <n v="1095.0226911368609"/>
  </r>
  <r>
    <x v="0"/>
    <x v="0"/>
    <x v="2"/>
    <x v="4"/>
    <n v="4.1274336383278709E-2"/>
    <n v="10051.573475609755"/>
  </r>
  <r>
    <x v="1"/>
    <x v="0"/>
    <x v="2"/>
    <x v="4"/>
    <n v="4.9734649812628109E-2"/>
    <n v="12518.323557315443"/>
  </r>
  <r>
    <x v="2"/>
    <x v="0"/>
    <x v="2"/>
    <x v="4"/>
    <n v="0.1144818651768621"/>
    <n v="30558.207263908644"/>
  </r>
  <r>
    <x v="0"/>
    <x v="0"/>
    <x v="2"/>
    <x v="5"/>
    <n v="1.9451666317040763E-3"/>
    <n v="2800"/>
  </r>
  <r>
    <x v="1"/>
    <x v="0"/>
    <x v="2"/>
    <x v="5"/>
    <n v="2.7730031638153632E-3"/>
    <n v="4515.7500741652784"/>
  </r>
  <r>
    <x v="2"/>
    <x v="0"/>
    <x v="2"/>
    <x v="5"/>
    <n v="3.6169702788360009E-3"/>
    <n v="6353.2437307624959"/>
  </r>
  <r>
    <x v="0"/>
    <x v="0"/>
    <x v="2"/>
    <x v="6"/>
    <n v="5.9892093201732513E-3"/>
    <n v="94249"/>
  </r>
  <r>
    <x v="1"/>
    <x v="0"/>
    <x v="2"/>
    <x v="6"/>
    <n v="6.6667845213520217E-3"/>
    <n v="115914.38194242859"/>
  </r>
  <r>
    <x v="2"/>
    <x v="0"/>
    <x v="2"/>
    <x v="6"/>
    <n v="7.2487585402092854E-3"/>
    <n v="134376.53782436554"/>
  </r>
  <r>
    <x v="0"/>
    <x v="0"/>
    <x v="2"/>
    <x v="7"/>
    <n v="4.8337995753303969E-2"/>
    <n v="24206"/>
  </r>
  <r>
    <x v="1"/>
    <x v="0"/>
    <x v="2"/>
    <x v="7"/>
    <n v="5.9284382274193546E-2"/>
    <n v="32434"/>
  </r>
  <r>
    <x v="2"/>
    <x v="0"/>
    <x v="2"/>
    <x v="7"/>
    <n v="8.3854715612167299E-2"/>
    <n v="48651"/>
  </r>
  <r>
    <x v="0"/>
    <x v="0"/>
    <x v="2"/>
    <x v="8"/>
    <n v="4.3867342202643178E-3"/>
    <n v="22055.120000000003"/>
  </r>
  <r>
    <x v="1"/>
    <x v="0"/>
    <x v="2"/>
    <x v="8"/>
    <n v="5.5172116053003152E-3"/>
    <n v="30304.949681383805"/>
  </r>
  <r>
    <x v="2"/>
    <x v="0"/>
    <x v="2"/>
    <x v="8"/>
    <n v="5.6652091247483905E-3"/>
    <n v="32999.999995765829"/>
  </r>
  <r>
    <x v="0"/>
    <x v="0"/>
    <x v="3"/>
    <x v="9"/>
    <n v="0"/>
    <n v="21970532.705751933"/>
  </r>
  <r>
    <x v="1"/>
    <x v="0"/>
    <x v="3"/>
    <x v="9"/>
    <n v="1.8734074213532731E-3"/>
    <n v="18369819.150978342"/>
  </r>
  <r>
    <x v="2"/>
    <x v="0"/>
    <x v="3"/>
    <x v="9"/>
    <n v="1.6476558669486548E-2"/>
    <n v="16372276.889065294"/>
  </r>
  <r>
    <x v="0"/>
    <x v="0"/>
    <x v="3"/>
    <x v="10"/>
    <n v="0"/>
    <n v="6970964.7772868322"/>
  </r>
  <r>
    <x v="1"/>
    <x v="0"/>
    <x v="3"/>
    <x v="10"/>
    <n v="1.5542688518294483E-2"/>
    <n v="9529153.9306916725"/>
  </r>
  <r>
    <x v="2"/>
    <x v="0"/>
    <x v="3"/>
    <x v="10"/>
    <n v="4.2277254893735169E-2"/>
    <n v="14805599.805725295"/>
  </r>
  <r>
    <x v="0"/>
    <x v="0"/>
    <x v="3"/>
    <x v="11"/>
    <n v="7.4142373108020544E-4"/>
    <n v="12027"/>
  </r>
  <r>
    <x v="1"/>
    <x v="0"/>
    <x v="3"/>
    <x v="11"/>
    <n v="2.397185657617406E-2"/>
    <n v="24000.000118333963"/>
  </r>
  <r>
    <x v="2"/>
    <x v="0"/>
    <x v="3"/>
    <x v="11"/>
    <n v="7.0143291480232767E-2"/>
    <n v="42535.811738812758"/>
  </r>
  <r>
    <x v="0"/>
    <x v="1"/>
    <x v="0"/>
    <x v="0"/>
    <n v="2.9376000000000002"/>
    <m/>
  </r>
  <r>
    <x v="1"/>
    <x v="1"/>
    <x v="0"/>
    <x v="0"/>
    <n v="2.5084520000000001"/>
    <m/>
  </r>
  <r>
    <x v="2"/>
    <x v="1"/>
    <x v="0"/>
    <x v="0"/>
    <n v="1.7625600000000001"/>
    <m/>
  </r>
  <r>
    <x v="0"/>
    <x v="1"/>
    <x v="1"/>
    <x v="12"/>
    <n v="2.8101909261996069E-2"/>
    <n v="13769.800000000003"/>
  </r>
  <r>
    <x v="1"/>
    <x v="1"/>
    <x v="1"/>
    <x v="12"/>
    <n v="0.17246528033906752"/>
    <n v="70000.00034045022"/>
  </r>
  <r>
    <x v="2"/>
    <x v="1"/>
    <x v="1"/>
    <x v="12"/>
    <n v="0.49834693318807949"/>
    <n v="200000.00001961808"/>
  </r>
  <r>
    <x v="0"/>
    <x v="1"/>
    <x v="1"/>
    <x v="13"/>
    <n v="8.0198575061064467E-4"/>
    <n v="198"/>
  </r>
  <r>
    <x v="1"/>
    <x v="1"/>
    <x v="1"/>
    <x v="13"/>
    <n v="4.4366205398542269E-3"/>
    <n v="1063.3440887272868"/>
  </r>
  <r>
    <x v="2"/>
    <x v="1"/>
    <x v="1"/>
    <x v="13"/>
    <n v="2.116083082908567E-2"/>
    <n v="5023.3711236880617"/>
  </r>
  <r>
    <x v="0"/>
    <x v="1"/>
    <x v="1"/>
    <x v="14"/>
    <n v="6.0678256637964828E-3"/>
    <n v="9510"/>
  </r>
  <r>
    <x v="1"/>
    <x v="1"/>
    <x v="1"/>
    <x v="14"/>
    <n v="3.3131323453213304E-2"/>
    <n v="50000.000000939777"/>
  </r>
  <r>
    <x v="2"/>
    <x v="1"/>
    <x v="1"/>
    <x v="14"/>
    <n v="0.13414437497294407"/>
    <n v="200000.00000823964"/>
  </r>
  <r>
    <x v="0"/>
    <x v="1"/>
    <x v="4"/>
    <x v="15"/>
    <n v="0"/>
    <n v="35892000"/>
  </r>
  <r>
    <x v="1"/>
    <x v="1"/>
    <x v="4"/>
    <x v="15"/>
    <n v="9.6398136360304185E-2"/>
    <n v="33641734.299444452"/>
  </r>
  <r>
    <x v="2"/>
    <x v="1"/>
    <x v="4"/>
    <x v="15"/>
    <n v="0.1565558944411469"/>
    <n v="30942429.792516842"/>
  </r>
  <r>
    <x v="0"/>
    <x v="1"/>
    <x v="5"/>
    <x v="16"/>
    <n v="7.6139674364879992E-2"/>
    <n v="20490"/>
  </r>
  <r>
    <x v="1"/>
    <x v="1"/>
    <x v="5"/>
    <x v="16"/>
    <n v="0.11147829351806662"/>
    <n v="30000.000042537424"/>
  </r>
  <r>
    <x v="2"/>
    <x v="1"/>
    <x v="5"/>
    <x v="16"/>
    <n v="0.18579715560307225"/>
    <n v="50000.000000826782"/>
  </r>
  <r>
    <x v="0"/>
    <x v="1"/>
    <x v="5"/>
    <x v="17"/>
    <n v="3.6432398772000001E-3"/>
    <n v="231"/>
  </r>
  <r>
    <x v="1"/>
    <x v="1"/>
    <x v="5"/>
    <x v="17"/>
    <n v="2.5019697386153731E-2"/>
    <n v="1586.3764920808251"/>
  </r>
  <r>
    <x v="2"/>
    <x v="1"/>
    <x v="5"/>
    <x v="17"/>
    <n v="5.054270478297998E-2"/>
    <n v="3204.6654072751967"/>
  </r>
  <r>
    <x v="0"/>
    <x v="1"/>
    <x v="5"/>
    <x v="18"/>
    <n v="1.3901853679165497E-4"/>
    <n v="2650.0000000000005"/>
  </r>
  <r>
    <x v="1"/>
    <x v="1"/>
    <x v="5"/>
    <x v="18"/>
    <n v="7.4337585496826508E-2"/>
    <n v="1417038.3756939059"/>
  </r>
  <r>
    <x v="2"/>
    <x v="1"/>
    <x v="5"/>
    <x v="18"/>
    <n v="0.14894502934184448"/>
    <n v="2839220.8468387607"/>
  </r>
  <r>
    <x v="0"/>
    <x v="2"/>
    <x v="0"/>
    <x v="0"/>
    <n v="0.17280000000000004"/>
    <m/>
  </r>
  <r>
    <x v="1"/>
    <x v="2"/>
    <x v="0"/>
    <x v="0"/>
    <n v="0.14755599999999999"/>
    <m/>
  </r>
  <r>
    <x v="2"/>
    <x v="2"/>
    <x v="0"/>
    <x v="0"/>
    <n v="0.10367999999999999"/>
    <m/>
  </r>
  <r>
    <x v="0"/>
    <x v="2"/>
    <x v="6"/>
    <x v="19"/>
    <n v="1.52218556E-4"/>
    <e v="#REF!"/>
  </r>
  <r>
    <x v="1"/>
    <x v="2"/>
    <x v="6"/>
    <x v="19"/>
    <n v="1.52218556E-4"/>
    <e v="#REF!"/>
  </r>
  <r>
    <x v="2"/>
    <x v="2"/>
    <x v="6"/>
    <x v="19"/>
    <n v="1.6803519599999998E-4"/>
    <e v="#REF!"/>
  </r>
  <r>
    <x v="0"/>
    <x v="1"/>
    <x v="5"/>
    <x v="20"/>
    <n v="7.9107553979999995E-3"/>
    <e v="#REF!"/>
  </r>
  <r>
    <x v="1"/>
    <x v="1"/>
    <x v="5"/>
    <x v="20"/>
    <n v="7.9107553979999995E-3"/>
    <e v="#REF!"/>
  </r>
  <r>
    <x v="2"/>
    <x v="1"/>
    <x v="5"/>
    <x v="20"/>
    <n v="2.8792260359782631E-2"/>
    <e v="#REF!"/>
  </r>
  <r>
    <x v="0"/>
    <x v="0"/>
    <x v="3"/>
    <x v="21"/>
    <n v="0"/>
    <n v="22.7"/>
  </r>
  <r>
    <x v="1"/>
    <x v="0"/>
    <x v="3"/>
    <x v="21"/>
    <n v="0.1657795051775251"/>
    <n v="24.800000000000004"/>
  </r>
  <r>
    <x v="2"/>
    <x v="0"/>
    <x v="3"/>
    <x v="21"/>
    <n v="0.18045743813750195"/>
    <n v="26.300000000000008"/>
  </r>
  <r>
    <x v="0"/>
    <x v="0"/>
    <x v="3"/>
    <x v="22"/>
    <n v="0"/>
    <n v="6.5"/>
  </r>
  <r>
    <x v="1"/>
    <x v="0"/>
    <x v="3"/>
    <x v="22"/>
    <n v="0.1005467564546878"/>
    <n v="7.1999999999999975"/>
  </r>
  <r>
    <x v="2"/>
    <x v="0"/>
    <x v="3"/>
    <x v="22"/>
    <n v="0.15116911948262993"/>
    <n v="7.6999999999999957"/>
  </r>
  <r>
    <x v="0"/>
    <x v="0"/>
    <x v="2"/>
    <x v="23"/>
    <n v="1.2182118050754198E-3"/>
    <n v="12497"/>
  </r>
  <r>
    <x v="1"/>
    <x v="0"/>
    <x v="2"/>
    <x v="23"/>
    <n v="2.7754298280053824E-3"/>
    <n v="12497"/>
  </r>
  <r>
    <x v="2"/>
    <x v="0"/>
    <x v="2"/>
    <x v="23"/>
    <n v="0.17472875762781803"/>
    <n v="11000.000000724252"/>
  </r>
  <r>
    <x v="0"/>
    <x v="0"/>
    <x v="3"/>
    <x v="24"/>
    <n v="0"/>
    <m/>
  </r>
  <r>
    <x v="1"/>
    <x v="0"/>
    <x v="3"/>
    <x v="24"/>
    <n v="0"/>
    <m/>
  </r>
  <r>
    <x v="2"/>
    <x v="0"/>
    <x v="3"/>
    <x v="24"/>
    <n v="3.1900000000000039E-2"/>
    <m/>
  </r>
  <r>
    <x v="0"/>
    <x v="1"/>
    <x v="4"/>
    <x v="25"/>
    <n v="0"/>
    <n v="15767000"/>
  </r>
  <r>
    <x v="1"/>
    <x v="1"/>
    <x v="4"/>
    <x v="25"/>
    <n v="2.3288580347943972E-2"/>
    <n v="15223364.038245138"/>
  </r>
  <r>
    <x v="2"/>
    <x v="1"/>
    <x v="4"/>
    <x v="25"/>
    <n v="2.91134860984066E-2"/>
    <n v="14846566.796618963"/>
  </r>
  <r>
    <x v="0"/>
    <x v="1"/>
    <x v="4"/>
    <x v="26"/>
    <n v="0"/>
    <n v="6788000"/>
  </r>
  <r>
    <x v="1"/>
    <x v="1"/>
    <x v="4"/>
    <x v="26"/>
    <n v="6.6510699573763109E-3"/>
    <n v="6632741.0379269272"/>
  </r>
  <r>
    <x v="2"/>
    <x v="1"/>
    <x v="4"/>
    <x v="26"/>
    <n v="8.3497168359218353E-3"/>
    <n v="6524020.73662237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5EF135F-947F-7A4A-9F05-82D4B5E315FF}" name="Transport % - 2030"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N53:P58" firstHeaderRow="1" firstDataRow="2" firstDataCol="1"/>
  <pivotFields count="6">
    <pivotField axis="axisCol" showAll="0">
      <items count="5">
        <item h="1" x="0"/>
        <item h="1" x="1"/>
        <item x="2"/>
        <item h="1" m="1" x="3"/>
        <item t="default"/>
      </items>
    </pivotField>
    <pivotField axis="axisRow" showAll="0">
      <items count="4">
        <item h="1" x="2"/>
        <item h="1" x="1"/>
        <item x="0"/>
        <item t="default"/>
      </items>
    </pivotField>
    <pivotField axis="axisRow" showAll="0">
      <items count="10">
        <item m="1" x="7"/>
        <item x="3"/>
        <item x="6"/>
        <item x="1"/>
        <item h="1" x="0"/>
        <item m="1" x="8"/>
        <item x="5"/>
        <item h="1" x="4"/>
        <item h="1" x="2"/>
        <item t="default"/>
      </items>
    </pivotField>
    <pivotField showAll="0"/>
    <pivotField dataField="1" showAll="0"/>
    <pivotField showAll="0"/>
  </pivotFields>
  <rowFields count="2">
    <field x="1"/>
    <field x="2"/>
  </rowFields>
  <rowItems count="4">
    <i>
      <x v="2"/>
    </i>
    <i r="1">
      <x v="1"/>
    </i>
    <i r="1">
      <x v="3"/>
    </i>
    <i t="grand">
      <x/>
    </i>
  </rowItems>
  <colFields count="1">
    <field x="0"/>
  </colFields>
  <colItems count="2">
    <i>
      <x v="2"/>
    </i>
    <i t="grand">
      <x/>
    </i>
  </colItems>
  <dataFields count="1">
    <dataField name="Sum of Reductions" fld="4" baseField="0" baseItem="0" numFmtId="10">
      <extLst>
        <ext xmlns:x14="http://schemas.microsoft.com/office/spreadsheetml/2009/9/main" uri="{E15A36E0-9728-4e99-A89B-3F7291B0FE68}">
          <x14:dataField pivotShowAs="percentOfParentRow"/>
        </ext>
      </extLst>
    </dataField>
  </dataFields>
  <chartFormats count="4">
    <chartFormat chart="2" format="5" series="1">
      <pivotArea type="data" outline="0" fieldPosition="0">
        <references count="2">
          <reference field="4294967294" count="1" selected="0">
            <x v="0"/>
          </reference>
          <reference field="0" count="1" selected="0">
            <x v="2"/>
          </reference>
        </references>
      </pivotArea>
    </chartFormat>
    <chartFormat chart="2" format="6">
      <pivotArea type="data" outline="0" fieldPosition="0">
        <references count="4">
          <reference field="4294967294" count="1" selected="0">
            <x v="0"/>
          </reference>
          <reference field="0" count="1" selected="0">
            <x v="2"/>
          </reference>
          <reference field="1" count="1" selected="0">
            <x v="2"/>
          </reference>
          <reference field="2" count="1" selected="0">
            <x v="0"/>
          </reference>
        </references>
      </pivotArea>
    </chartFormat>
    <chartFormat chart="2" format="7">
      <pivotArea type="data" outline="0" fieldPosition="0">
        <references count="4">
          <reference field="4294967294" count="1" selected="0">
            <x v="0"/>
          </reference>
          <reference field="0" count="1" selected="0">
            <x v="2"/>
          </reference>
          <reference field="1" count="1" selected="0">
            <x v="2"/>
          </reference>
          <reference field="2" count="1" selected="0">
            <x v="1"/>
          </reference>
        </references>
      </pivotArea>
    </chartFormat>
    <chartFormat chart="2" format="8">
      <pivotArea type="data" outline="0" fieldPosition="0">
        <references count="4">
          <reference field="4294967294" count="1" selected="0">
            <x v="0"/>
          </reference>
          <reference field="0" count="1" selected="0">
            <x v="2"/>
          </reference>
          <reference field="1" count="1" selected="0">
            <x v="2"/>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23BCDA6-1230-094F-A54F-0B704182CFCF}" name="Pathway Proportion"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I44:T49" firstHeaderRow="1" firstDataRow="3" firstDataCol="1"/>
  <pivotFields count="6">
    <pivotField axis="axisRow" showAll="0">
      <items count="5">
        <item h="1" x="0"/>
        <item x="1"/>
        <item x="2"/>
        <item m="1" x="3"/>
        <item t="default"/>
      </items>
    </pivotField>
    <pivotField axis="axisCol" showAll="0">
      <items count="4">
        <item x="2"/>
        <item x="1"/>
        <item x="0"/>
        <item t="default"/>
      </items>
    </pivotField>
    <pivotField axis="axisCol" showAll="0">
      <items count="10">
        <item h="1" m="1" x="7"/>
        <item x="3"/>
        <item x="6"/>
        <item x="1"/>
        <item h="1" x="0"/>
        <item h="1" m="1" x="8"/>
        <item x="5"/>
        <item x="4"/>
        <item x="2"/>
        <item t="default"/>
      </items>
    </pivotField>
    <pivotField showAll="0"/>
    <pivotField dataField="1" showAll="0"/>
    <pivotField showAll="0"/>
  </pivotFields>
  <rowFields count="1">
    <field x="0"/>
  </rowFields>
  <rowItems count="3">
    <i>
      <x v="1"/>
    </i>
    <i>
      <x v="2"/>
    </i>
    <i t="grand">
      <x/>
    </i>
  </rowItems>
  <colFields count="2">
    <field x="1"/>
    <field x="2"/>
  </colFields>
  <colItems count="11">
    <i>
      <x/>
      <x v="2"/>
    </i>
    <i t="default">
      <x/>
    </i>
    <i>
      <x v="1"/>
      <x v="3"/>
    </i>
    <i r="1">
      <x v="6"/>
    </i>
    <i r="1">
      <x v="7"/>
    </i>
    <i t="default">
      <x v="1"/>
    </i>
    <i>
      <x v="2"/>
      <x v="1"/>
    </i>
    <i r="1">
      <x v="3"/>
    </i>
    <i r="1">
      <x v="8"/>
    </i>
    <i t="default">
      <x v="2"/>
    </i>
    <i t="grand">
      <x/>
    </i>
  </colItems>
  <dataFields count="1">
    <dataField name="Sum of Reductions" fld="4" showDataAs="percentOfRow" baseField="0" baseItem="1048829"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271222B-4598-DB47-A413-68BB04EA92E5}" name="Pathway Technology"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I24:AI29" firstHeaderRow="1" firstDataRow="3" firstDataCol="1"/>
  <pivotFields count="6">
    <pivotField axis="axisRow" showAll="0">
      <items count="5">
        <item h="1" x="0"/>
        <item x="1"/>
        <item x="2"/>
        <item h="1" m="1" x="3"/>
        <item t="default"/>
      </items>
    </pivotField>
    <pivotField axis="axisCol" showAll="0">
      <items count="4">
        <item sd="0" x="2"/>
        <item x="1"/>
        <item x="0"/>
        <item t="default"/>
      </items>
    </pivotField>
    <pivotField showAll="0"/>
    <pivotField axis="axisCol" showAll="0">
      <items count="33">
        <item x="17"/>
        <item x="16"/>
        <item x="8"/>
        <item x="4"/>
        <item x="12"/>
        <item x="2"/>
        <item x="3"/>
        <item x="1"/>
        <item h="1" x="0"/>
        <item x="13"/>
        <item x="10"/>
        <item x="14"/>
        <item x="11"/>
        <item x="9"/>
        <item x="5"/>
        <item x="6"/>
        <item x="19"/>
        <item x="18"/>
        <item m="1" x="28"/>
        <item x="7"/>
        <item m="1" x="31"/>
        <item x="20"/>
        <item x="21"/>
        <item x="22"/>
        <item x="23"/>
        <item x="24"/>
        <item m="1" x="29"/>
        <item m="1" x="30"/>
        <item m="1" x="27"/>
        <item h="1" x="15"/>
        <item h="1" x="25"/>
        <item h="1" x="26"/>
        <item t="default"/>
      </items>
    </pivotField>
    <pivotField dataField="1" showAll="0"/>
    <pivotField showAll="0"/>
  </pivotFields>
  <rowFields count="1">
    <field x="0"/>
  </rowFields>
  <rowItems count="3">
    <i>
      <x v="1"/>
    </i>
    <i>
      <x v="2"/>
    </i>
    <i t="grand">
      <x/>
    </i>
  </rowItems>
  <colFields count="2">
    <field x="1"/>
    <field x="3"/>
  </colFields>
  <colItems count="26">
    <i>
      <x/>
    </i>
    <i>
      <x v="1"/>
      <x/>
    </i>
    <i r="1">
      <x v="1"/>
    </i>
    <i r="1">
      <x v="4"/>
    </i>
    <i r="1">
      <x v="9"/>
    </i>
    <i r="1">
      <x v="11"/>
    </i>
    <i r="1">
      <x v="17"/>
    </i>
    <i r="1">
      <x v="21"/>
    </i>
    <i t="default">
      <x v="1"/>
    </i>
    <i>
      <x v="2"/>
      <x v="2"/>
    </i>
    <i r="1">
      <x v="3"/>
    </i>
    <i r="1">
      <x v="5"/>
    </i>
    <i r="1">
      <x v="6"/>
    </i>
    <i r="1">
      <x v="7"/>
    </i>
    <i r="1">
      <x v="10"/>
    </i>
    <i r="1">
      <x v="12"/>
    </i>
    <i r="1">
      <x v="13"/>
    </i>
    <i r="1">
      <x v="14"/>
    </i>
    <i r="1">
      <x v="15"/>
    </i>
    <i r="1">
      <x v="19"/>
    </i>
    <i r="1">
      <x v="22"/>
    </i>
    <i r="1">
      <x v="23"/>
    </i>
    <i r="1">
      <x v="24"/>
    </i>
    <i r="1">
      <x v="25"/>
    </i>
    <i t="default">
      <x v="2"/>
    </i>
    <i t="grand">
      <x/>
    </i>
  </colItems>
  <dataFields count="1">
    <dataField name="Sum of Reductions" fld="4" baseField="0" baseItem="0"/>
  </dataFields>
  <chartFormats count="50">
    <chartFormat chart="6" format="63" series="1">
      <pivotArea type="data" outline="0" fieldPosition="0">
        <references count="3">
          <reference field="4294967294" count="1" selected="0">
            <x v="0"/>
          </reference>
          <reference field="1" count="1" selected="0">
            <x v="0"/>
          </reference>
          <reference field="3" count="1" selected="0">
            <x v="16"/>
          </reference>
        </references>
      </pivotArea>
    </chartFormat>
    <chartFormat chart="6" format="64" series="1">
      <pivotArea type="data" outline="0" fieldPosition="0">
        <references count="3">
          <reference field="4294967294" count="1" selected="0">
            <x v="0"/>
          </reference>
          <reference field="1" count="1" selected="0">
            <x v="1"/>
          </reference>
          <reference field="3" count="1" selected="0">
            <x v="0"/>
          </reference>
        </references>
      </pivotArea>
    </chartFormat>
    <chartFormat chart="6" format="65" series="1">
      <pivotArea type="data" outline="0" fieldPosition="0">
        <references count="3">
          <reference field="4294967294" count="1" selected="0">
            <x v="0"/>
          </reference>
          <reference field="1" count="1" selected="0">
            <x v="1"/>
          </reference>
          <reference field="3" count="1" selected="0">
            <x v="1"/>
          </reference>
        </references>
      </pivotArea>
    </chartFormat>
    <chartFormat chart="6" format="66" series="1">
      <pivotArea type="data" outline="0" fieldPosition="0">
        <references count="3">
          <reference field="4294967294" count="1" selected="0">
            <x v="0"/>
          </reference>
          <reference field="1" count="1" selected="0">
            <x v="1"/>
          </reference>
          <reference field="3" count="1" selected="0">
            <x v="4"/>
          </reference>
        </references>
      </pivotArea>
    </chartFormat>
    <chartFormat chart="6" format="67" series="1">
      <pivotArea type="data" outline="0" fieldPosition="0">
        <references count="3">
          <reference field="4294967294" count="1" selected="0">
            <x v="0"/>
          </reference>
          <reference field="1" count="1" selected="0">
            <x v="1"/>
          </reference>
          <reference field="3" count="1" selected="0">
            <x v="9"/>
          </reference>
        </references>
      </pivotArea>
    </chartFormat>
    <chartFormat chart="6" format="68" series="1">
      <pivotArea type="data" outline="0" fieldPosition="0">
        <references count="3">
          <reference field="4294967294" count="1" selected="0">
            <x v="0"/>
          </reference>
          <reference field="1" count="1" selected="0">
            <x v="1"/>
          </reference>
          <reference field="3" count="1" selected="0">
            <x v="11"/>
          </reference>
        </references>
      </pivotArea>
    </chartFormat>
    <chartFormat chart="6" format="69" series="1">
      <pivotArea type="data" outline="0" fieldPosition="0">
        <references count="3">
          <reference field="4294967294" count="1" selected="0">
            <x v="0"/>
          </reference>
          <reference field="1" count="1" selected="0">
            <x v="1"/>
          </reference>
          <reference field="3" count="1" selected="0">
            <x v="17"/>
          </reference>
        </references>
      </pivotArea>
    </chartFormat>
    <chartFormat chart="6" format="70" series="1">
      <pivotArea type="data" outline="0" fieldPosition="0">
        <references count="3">
          <reference field="4294967294" count="1" selected="0">
            <x v="0"/>
          </reference>
          <reference field="1" count="1" selected="0">
            <x v="1"/>
          </reference>
          <reference field="3" count="1" selected="0">
            <x v="20"/>
          </reference>
        </references>
      </pivotArea>
    </chartFormat>
    <chartFormat chart="6" format="71" series="1">
      <pivotArea type="data" outline="0" fieldPosition="0">
        <references count="3">
          <reference field="4294967294" count="1" selected="0">
            <x v="0"/>
          </reference>
          <reference field="1" count="1" selected="0">
            <x v="2"/>
          </reference>
          <reference field="3" count="1" selected="0">
            <x v="2"/>
          </reference>
        </references>
      </pivotArea>
    </chartFormat>
    <chartFormat chart="6" format="72" series="1">
      <pivotArea type="data" outline="0" fieldPosition="0">
        <references count="3">
          <reference field="4294967294" count="1" selected="0">
            <x v="0"/>
          </reference>
          <reference field="1" count="1" selected="0">
            <x v="2"/>
          </reference>
          <reference field="3" count="1" selected="0">
            <x v="3"/>
          </reference>
        </references>
      </pivotArea>
    </chartFormat>
    <chartFormat chart="6" format="73" series="1">
      <pivotArea type="data" outline="0" fieldPosition="0">
        <references count="3">
          <reference field="4294967294" count="1" selected="0">
            <x v="0"/>
          </reference>
          <reference field="1" count="1" selected="0">
            <x v="2"/>
          </reference>
          <reference field="3" count="1" selected="0">
            <x v="5"/>
          </reference>
        </references>
      </pivotArea>
    </chartFormat>
    <chartFormat chart="6" format="74" series="1">
      <pivotArea type="data" outline="0" fieldPosition="0">
        <references count="3">
          <reference field="4294967294" count="1" selected="0">
            <x v="0"/>
          </reference>
          <reference field="1" count="1" selected="0">
            <x v="2"/>
          </reference>
          <reference field="3" count="1" selected="0">
            <x v="6"/>
          </reference>
        </references>
      </pivotArea>
    </chartFormat>
    <chartFormat chart="6" format="75" series="1">
      <pivotArea type="data" outline="0" fieldPosition="0">
        <references count="3">
          <reference field="4294967294" count="1" selected="0">
            <x v="0"/>
          </reference>
          <reference field="1" count="1" selected="0">
            <x v="2"/>
          </reference>
          <reference field="3" count="1" selected="0">
            <x v="7"/>
          </reference>
        </references>
      </pivotArea>
    </chartFormat>
    <chartFormat chart="6" format="76" series="1">
      <pivotArea type="data" outline="0" fieldPosition="0">
        <references count="3">
          <reference field="4294967294" count="1" selected="0">
            <x v="0"/>
          </reference>
          <reference field="1" count="1" selected="0">
            <x v="2"/>
          </reference>
          <reference field="3" count="1" selected="0">
            <x v="10"/>
          </reference>
        </references>
      </pivotArea>
    </chartFormat>
    <chartFormat chart="6" format="77" series="1">
      <pivotArea type="data" outline="0" fieldPosition="0">
        <references count="3">
          <reference field="4294967294" count="1" selected="0">
            <x v="0"/>
          </reference>
          <reference field="1" count="1" selected="0">
            <x v="2"/>
          </reference>
          <reference field="3" count="1" selected="0">
            <x v="12"/>
          </reference>
        </references>
      </pivotArea>
    </chartFormat>
    <chartFormat chart="6" format="78" series="1">
      <pivotArea type="data" outline="0" fieldPosition="0">
        <references count="3">
          <reference field="4294967294" count="1" selected="0">
            <x v="0"/>
          </reference>
          <reference field="1" count="1" selected="0">
            <x v="2"/>
          </reference>
          <reference field="3" count="1" selected="0">
            <x v="13"/>
          </reference>
        </references>
      </pivotArea>
    </chartFormat>
    <chartFormat chart="6" format="79" series="1">
      <pivotArea type="data" outline="0" fieldPosition="0">
        <references count="3">
          <reference field="4294967294" count="1" selected="0">
            <x v="0"/>
          </reference>
          <reference field="1" count="1" selected="0">
            <x v="2"/>
          </reference>
          <reference field="3" count="1" selected="0">
            <x v="14"/>
          </reference>
        </references>
      </pivotArea>
    </chartFormat>
    <chartFormat chart="6" format="80" series="1">
      <pivotArea type="data" outline="0" fieldPosition="0">
        <references count="3">
          <reference field="4294967294" count="1" selected="0">
            <x v="0"/>
          </reference>
          <reference field="1" count="1" selected="0">
            <x v="2"/>
          </reference>
          <reference field="3" count="1" selected="0">
            <x v="15"/>
          </reference>
        </references>
      </pivotArea>
    </chartFormat>
    <chartFormat chart="6" format="81" series="1">
      <pivotArea type="data" outline="0" fieldPosition="0">
        <references count="3">
          <reference field="4294967294" count="1" selected="0">
            <x v="0"/>
          </reference>
          <reference field="1" count="1" selected="0">
            <x v="2"/>
          </reference>
          <reference field="3" count="1" selected="0">
            <x v="18"/>
          </reference>
        </references>
      </pivotArea>
    </chartFormat>
    <chartFormat chart="6" format="82" series="1">
      <pivotArea type="data" outline="0" fieldPosition="0">
        <references count="3">
          <reference field="4294967294" count="1" selected="0">
            <x v="0"/>
          </reference>
          <reference field="1" count="1" selected="0">
            <x v="2"/>
          </reference>
          <reference field="3" count="1" selected="0">
            <x v="19"/>
          </reference>
        </references>
      </pivotArea>
    </chartFormat>
    <chartFormat chart="7" format="83" series="1">
      <pivotArea type="data" outline="0" fieldPosition="0">
        <references count="3">
          <reference field="4294967294" count="1" selected="0">
            <x v="0"/>
          </reference>
          <reference field="1" count="1" selected="0">
            <x v="0"/>
          </reference>
          <reference field="3" count="1" selected="0">
            <x v="16"/>
          </reference>
        </references>
      </pivotArea>
    </chartFormat>
    <chartFormat chart="7" format="84" series="1">
      <pivotArea type="data" outline="0" fieldPosition="0">
        <references count="3">
          <reference field="4294967294" count="1" selected="0">
            <x v="0"/>
          </reference>
          <reference field="1" count="1" selected="0">
            <x v="1"/>
          </reference>
          <reference field="3" count="1" selected="0">
            <x v="0"/>
          </reference>
        </references>
      </pivotArea>
    </chartFormat>
    <chartFormat chart="7" format="85" series="1">
      <pivotArea type="data" outline="0" fieldPosition="0">
        <references count="3">
          <reference field="4294967294" count="1" selected="0">
            <x v="0"/>
          </reference>
          <reference field="1" count="1" selected="0">
            <x v="1"/>
          </reference>
          <reference field="3" count="1" selected="0">
            <x v="1"/>
          </reference>
        </references>
      </pivotArea>
    </chartFormat>
    <chartFormat chart="7" format="86" series="1">
      <pivotArea type="data" outline="0" fieldPosition="0">
        <references count="3">
          <reference field="4294967294" count="1" selected="0">
            <x v="0"/>
          </reference>
          <reference field="1" count="1" selected="0">
            <x v="1"/>
          </reference>
          <reference field="3" count="1" selected="0">
            <x v="4"/>
          </reference>
        </references>
      </pivotArea>
    </chartFormat>
    <chartFormat chart="7" format="87" series="1">
      <pivotArea type="data" outline="0" fieldPosition="0">
        <references count="3">
          <reference field="4294967294" count="1" selected="0">
            <x v="0"/>
          </reference>
          <reference field="1" count="1" selected="0">
            <x v="1"/>
          </reference>
          <reference field="3" count="1" selected="0">
            <x v="9"/>
          </reference>
        </references>
      </pivotArea>
    </chartFormat>
    <chartFormat chart="7" format="88" series="1">
      <pivotArea type="data" outline="0" fieldPosition="0">
        <references count="3">
          <reference field="4294967294" count="1" selected="0">
            <x v="0"/>
          </reference>
          <reference field="1" count="1" selected="0">
            <x v="1"/>
          </reference>
          <reference field="3" count="1" selected="0">
            <x v="11"/>
          </reference>
        </references>
      </pivotArea>
    </chartFormat>
    <chartFormat chart="7" format="89" series="1">
      <pivotArea type="data" outline="0" fieldPosition="0">
        <references count="3">
          <reference field="4294967294" count="1" selected="0">
            <x v="0"/>
          </reference>
          <reference field="1" count="1" selected="0">
            <x v="1"/>
          </reference>
          <reference field="3" count="1" selected="0">
            <x v="17"/>
          </reference>
        </references>
      </pivotArea>
    </chartFormat>
    <chartFormat chart="7" format="90" series="1">
      <pivotArea type="data" outline="0" fieldPosition="0">
        <references count="3">
          <reference field="4294967294" count="1" selected="0">
            <x v="0"/>
          </reference>
          <reference field="1" count="1" selected="0">
            <x v="1"/>
          </reference>
          <reference field="3" count="1" selected="0">
            <x v="20"/>
          </reference>
        </references>
      </pivotArea>
    </chartFormat>
    <chartFormat chart="7" format="91" series="1">
      <pivotArea type="data" outline="0" fieldPosition="0">
        <references count="3">
          <reference field="4294967294" count="1" selected="0">
            <x v="0"/>
          </reference>
          <reference field="1" count="1" selected="0">
            <x v="2"/>
          </reference>
          <reference field="3" count="1" selected="0">
            <x v="2"/>
          </reference>
        </references>
      </pivotArea>
    </chartFormat>
    <chartFormat chart="7" format="92" series="1">
      <pivotArea type="data" outline="0" fieldPosition="0">
        <references count="3">
          <reference field="4294967294" count="1" selected="0">
            <x v="0"/>
          </reference>
          <reference field="1" count="1" selected="0">
            <x v="2"/>
          </reference>
          <reference field="3" count="1" selected="0">
            <x v="3"/>
          </reference>
        </references>
      </pivotArea>
    </chartFormat>
    <chartFormat chart="7" format="93" series="1">
      <pivotArea type="data" outline="0" fieldPosition="0">
        <references count="3">
          <reference field="4294967294" count="1" selected="0">
            <x v="0"/>
          </reference>
          <reference field="1" count="1" selected="0">
            <x v="2"/>
          </reference>
          <reference field="3" count="1" selected="0">
            <x v="5"/>
          </reference>
        </references>
      </pivotArea>
    </chartFormat>
    <chartFormat chart="7" format="94" series="1">
      <pivotArea type="data" outline="0" fieldPosition="0">
        <references count="3">
          <reference field="4294967294" count="1" selected="0">
            <x v="0"/>
          </reference>
          <reference field="1" count="1" selected="0">
            <x v="2"/>
          </reference>
          <reference field="3" count="1" selected="0">
            <x v="6"/>
          </reference>
        </references>
      </pivotArea>
    </chartFormat>
    <chartFormat chart="7" format="95" series="1">
      <pivotArea type="data" outline="0" fieldPosition="0">
        <references count="3">
          <reference field="4294967294" count="1" selected="0">
            <x v="0"/>
          </reference>
          <reference field="1" count="1" selected="0">
            <x v="2"/>
          </reference>
          <reference field="3" count="1" selected="0">
            <x v="7"/>
          </reference>
        </references>
      </pivotArea>
    </chartFormat>
    <chartFormat chart="7" format="96" series="1">
      <pivotArea type="data" outline="0" fieldPosition="0">
        <references count="3">
          <reference field="4294967294" count="1" selected="0">
            <x v="0"/>
          </reference>
          <reference field="1" count="1" selected="0">
            <x v="2"/>
          </reference>
          <reference field="3" count="1" selected="0">
            <x v="10"/>
          </reference>
        </references>
      </pivotArea>
    </chartFormat>
    <chartFormat chart="7" format="97" series="1">
      <pivotArea type="data" outline="0" fieldPosition="0">
        <references count="3">
          <reference field="4294967294" count="1" selected="0">
            <x v="0"/>
          </reference>
          <reference field="1" count="1" selected="0">
            <x v="2"/>
          </reference>
          <reference field="3" count="1" selected="0">
            <x v="12"/>
          </reference>
        </references>
      </pivotArea>
    </chartFormat>
    <chartFormat chart="7" format="98" series="1">
      <pivotArea type="data" outline="0" fieldPosition="0">
        <references count="3">
          <reference field="4294967294" count="1" selected="0">
            <x v="0"/>
          </reference>
          <reference field="1" count="1" selected="0">
            <x v="2"/>
          </reference>
          <reference field="3" count="1" selected="0">
            <x v="13"/>
          </reference>
        </references>
      </pivotArea>
    </chartFormat>
    <chartFormat chart="7" format="99" series="1">
      <pivotArea type="data" outline="0" fieldPosition="0">
        <references count="3">
          <reference field="4294967294" count="1" selected="0">
            <x v="0"/>
          </reference>
          <reference field="1" count="1" selected="0">
            <x v="2"/>
          </reference>
          <reference field="3" count="1" selected="0">
            <x v="14"/>
          </reference>
        </references>
      </pivotArea>
    </chartFormat>
    <chartFormat chart="7" format="100" series="1">
      <pivotArea type="data" outline="0" fieldPosition="0">
        <references count="3">
          <reference field="4294967294" count="1" selected="0">
            <x v="0"/>
          </reference>
          <reference field="1" count="1" selected="0">
            <x v="2"/>
          </reference>
          <reference field="3" count="1" selected="0">
            <x v="15"/>
          </reference>
        </references>
      </pivotArea>
    </chartFormat>
    <chartFormat chart="7" format="101" series="1">
      <pivotArea type="data" outline="0" fieldPosition="0">
        <references count="3">
          <reference field="4294967294" count="1" selected="0">
            <x v="0"/>
          </reference>
          <reference field="1" count="1" selected="0">
            <x v="2"/>
          </reference>
          <reference field="3" count="1" selected="0">
            <x v="18"/>
          </reference>
        </references>
      </pivotArea>
    </chartFormat>
    <chartFormat chart="7" format="102" series="1">
      <pivotArea type="data" outline="0" fieldPosition="0">
        <references count="3">
          <reference field="4294967294" count="1" selected="0">
            <x v="0"/>
          </reference>
          <reference field="1" count="1" selected="0">
            <x v="2"/>
          </reference>
          <reference field="3" count="1" selected="0">
            <x v="19"/>
          </reference>
        </references>
      </pivotArea>
    </chartFormat>
    <chartFormat chart="7" format="103" series="1">
      <pivotArea type="data" outline="0" fieldPosition="0">
        <references count="3">
          <reference field="4294967294" count="1" selected="0">
            <x v="0"/>
          </reference>
          <reference field="1" count="1" selected="0">
            <x v="1"/>
          </reference>
          <reference field="3" count="1" selected="0">
            <x v="21"/>
          </reference>
        </references>
      </pivotArea>
    </chartFormat>
    <chartFormat chart="7" format="104" series="1">
      <pivotArea type="data" outline="0" fieldPosition="0">
        <references count="2">
          <reference field="4294967294" count="1" selected="0">
            <x v="0"/>
          </reference>
          <reference field="1" count="1" selected="0">
            <x v="1"/>
          </reference>
        </references>
      </pivotArea>
    </chartFormat>
    <chartFormat chart="7" format="105" series="1">
      <pivotArea type="data" outline="0" fieldPosition="0">
        <references count="2">
          <reference field="4294967294" count="1" selected="0">
            <x v="0"/>
          </reference>
          <reference field="1" count="1" selected="0">
            <x v="0"/>
          </reference>
        </references>
      </pivotArea>
    </chartFormat>
    <chartFormat chart="7" format="106" series="1">
      <pivotArea type="data" outline="0" fieldPosition="0">
        <references count="3">
          <reference field="4294967294" count="1" selected="0">
            <x v="0"/>
          </reference>
          <reference field="1" count="1" selected="0">
            <x v="2"/>
          </reference>
          <reference field="3" count="1" selected="0">
            <x v="22"/>
          </reference>
        </references>
      </pivotArea>
    </chartFormat>
    <chartFormat chart="7" format="107" series="1">
      <pivotArea type="data" outline="0" fieldPosition="0">
        <references count="3">
          <reference field="4294967294" count="1" selected="0">
            <x v="0"/>
          </reference>
          <reference field="1" count="1" selected="0">
            <x v="2"/>
          </reference>
          <reference field="3" count="1" selected="0">
            <x v="23"/>
          </reference>
        </references>
      </pivotArea>
    </chartFormat>
    <chartFormat chart="7" format="108" series="1">
      <pivotArea type="data" outline="0" fieldPosition="0">
        <references count="3">
          <reference field="4294967294" count="1" selected="0">
            <x v="0"/>
          </reference>
          <reference field="1" count="1" selected="0">
            <x v="2"/>
          </reference>
          <reference field="3" count="1" selected="0">
            <x v="24"/>
          </reference>
        </references>
      </pivotArea>
    </chartFormat>
    <chartFormat chart="7" format="109" series="1">
      <pivotArea type="data" outline="0" fieldPosition="0">
        <references count="3">
          <reference field="4294967294" count="1" selected="0">
            <x v="0"/>
          </reference>
          <reference field="1" count="1" selected="0">
            <x v="2"/>
          </reference>
          <reference field="3" count="1" selected="0">
            <x v="25"/>
          </reference>
        </references>
      </pivotArea>
    </chartFormat>
    <chartFormat chart="7" format="110" series="1">
      <pivotArea type="data" outline="0" fieldPosition="0">
        <references count="3">
          <reference field="4294967294" count="1" selected="0">
            <x v="0"/>
          </reference>
          <reference field="1" count="1" selected="0">
            <x v="1"/>
          </reference>
          <reference field="3" count="1" selected="0">
            <x v="26"/>
          </reference>
        </references>
      </pivotArea>
    </chartFormat>
    <chartFormat chart="7" format="111" series="1">
      <pivotArea type="data" outline="0" fieldPosition="0">
        <references count="3">
          <reference field="4294967294" count="1" selected="0">
            <x v="0"/>
          </reference>
          <reference field="1" count="1" selected="0">
            <x v="1"/>
          </reference>
          <reference field="3" count="1" selected="0">
            <x v="27"/>
          </reference>
        </references>
      </pivotArea>
    </chartFormat>
    <chartFormat chart="7" format="112" series="1">
      <pivotArea type="data" outline="0" fieldPosition="0">
        <references count="3">
          <reference field="4294967294" count="1" selected="0">
            <x v="0"/>
          </reference>
          <reference field="1" count="1" selected="0">
            <x v="1"/>
          </reference>
          <reference field="3" count="1" selected="0">
            <x v="2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3264589-8893-D646-B8B1-DA77C30CDAE8}" name="Thermal % - 2030"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N62:P68" firstHeaderRow="1" firstDataRow="2" firstDataCol="1"/>
  <pivotFields count="6">
    <pivotField axis="axisCol" showAll="0">
      <items count="5">
        <item h="1" x="0"/>
        <item h="1" x="1"/>
        <item x="2"/>
        <item h="1" m="1" x="3"/>
        <item t="default"/>
      </items>
    </pivotField>
    <pivotField axis="axisRow" showAll="0">
      <items count="4">
        <item h="1" x="2"/>
        <item x="1"/>
        <item h="1" x="0"/>
        <item t="default"/>
      </items>
    </pivotField>
    <pivotField axis="axisRow" showAll="0">
      <items count="10">
        <item m="1" x="7"/>
        <item x="3"/>
        <item x="6"/>
        <item x="1"/>
        <item h="1" x="0"/>
        <item h="1" m="1" x="8"/>
        <item x="5"/>
        <item x="4"/>
        <item h="1" x="2"/>
        <item t="default"/>
      </items>
    </pivotField>
    <pivotField showAll="0"/>
    <pivotField dataField="1" showAll="0"/>
    <pivotField showAll="0"/>
  </pivotFields>
  <rowFields count="2">
    <field x="1"/>
    <field x="2"/>
  </rowFields>
  <rowItems count="5">
    <i>
      <x v="1"/>
    </i>
    <i r="1">
      <x v="3"/>
    </i>
    <i r="1">
      <x v="6"/>
    </i>
    <i r="1">
      <x v="7"/>
    </i>
    <i t="grand">
      <x/>
    </i>
  </rowItems>
  <colFields count="1">
    <field x="0"/>
  </colFields>
  <colItems count="2">
    <i>
      <x v="2"/>
    </i>
    <i t="grand">
      <x/>
    </i>
  </colItems>
  <dataFields count="1">
    <dataField name="Sum of Reductions" fld="4" baseField="0" baseItem="0" numFmtId="10">
      <extLst>
        <ext xmlns:x14="http://schemas.microsoft.com/office/spreadsheetml/2009/9/main" uri="{E15A36E0-9728-4e99-A89B-3F7291B0FE68}">
          <x14:dataField pivotShowAs="percentOfParentRow"/>
        </ext>
      </extLst>
    </dataField>
  </dataFields>
  <chartFormats count="9">
    <chartFormat chart="1" format="1" series="1">
      <pivotArea type="data" outline="0" fieldPosition="0">
        <references count="2">
          <reference field="4294967294" count="1" selected="0">
            <x v="0"/>
          </reference>
          <reference field="0" count="1" selected="0">
            <x v="2"/>
          </reference>
        </references>
      </pivotArea>
    </chartFormat>
    <chartFormat chart="1" format="2">
      <pivotArea type="data" outline="0" fieldPosition="0">
        <references count="4">
          <reference field="4294967294" count="1" selected="0">
            <x v="0"/>
          </reference>
          <reference field="0" count="1" selected="0">
            <x v="2"/>
          </reference>
          <reference field="1" count="1" selected="0">
            <x v="1"/>
          </reference>
          <reference field="2" count="1" selected="0">
            <x v="3"/>
          </reference>
        </references>
      </pivotArea>
    </chartFormat>
    <chartFormat chart="1" format="3">
      <pivotArea type="data" outline="0" fieldPosition="0">
        <references count="4">
          <reference field="4294967294" count="1" selected="0">
            <x v="0"/>
          </reference>
          <reference field="0" count="1" selected="0">
            <x v="2"/>
          </reference>
          <reference field="1" count="1" selected="0">
            <x v="1"/>
          </reference>
          <reference field="2" count="1" selected="0">
            <x v="5"/>
          </reference>
        </references>
      </pivotArea>
    </chartFormat>
    <chartFormat chart="1" format="4">
      <pivotArea type="data" outline="0" fieldPosition="0">
        <references count="4">
          <reference field="4294967294" count="1" selected="0">
            <x v="0"/>
          </reference>
          <reference field="0" count="1" selected="0">
            <x v="2"/>
          </reference>
          <reference field="1" count="1" selected="0">
            <x v="1"/>
          </reference>
          <reference field="2" count="1" selected="0">
            <x v="6"/>
          </reference>
        </references>
      </pivotArea>
    </chartFormat>
    <chartFormat chart="2" format="5" series="1">
      <pivotArea type="data" outline="0" fieldPosition="0">
        <references count="2">
          <reference field="4294967294" count="1" selected="0">
            <x v="0"/>
          </reference>
          <reference field="0" count="1" selected="0">
            <x v="2"/>
          </reference>
        </references>
      </pivotArea>
    </chartFormat>
    <chartFormat chart="2" format="6">
      <pivotArea type="data" outline="0" fieldPosition="0">
        <references count="4">
          <reference field="4294967294" count="1" selected="0">
            <x v="0"/>
          </reference>
          <reference field="0" count="1" selected="0">
            <x v="2"/>
          </reference>
          <reference field="1" count="1" selected="0">
            <x v="1"/>
          </reference>
          <reference field="2" count="1" selected="0">
            <x v="3"/>
          </reference>
        </references>
      </pivotArea>
    </chartFormat>
    <chartFormat chart="2" format="7">
      <pivotArea type="data" outline="0" fieldPosition="0">
        <references count="4">
          <reference field="4294967294" count="1" selected="0">
            <x v="0"/>
          </reference>
          <reference field="0" count="1" selected="0">
            <x v="2"/>
          </reference>
          <reference field="1" count="1" selected="0">
            <x v="1"/>
          </reference>
          <reference field="2" count="1" selected="0">
            <x v="5"/>
          </reference>
        </references>
      </pivotArea>
    </chartFormat>
    <chartFormat chart="2" format="8">
      <pivotArea type="data" outline="0" fieldPosition="0">
        <references count="4">
          <reference field="4294967294" count="1" selected="0">
            <x v="0"/>
          </reference>
          <reference field="0" count="1" selected="0">
            <x v="2"/>
          </reference>
          <reference field="1" count="1" selected="0">
            <x v="1"/>
          </reference>
          <reference field="2" count="1" selected="0">
            <x v="6"/>
          </reference>
        </references>
      </pivotArea>
    </chartFormat>
    <chartFormat chart="2" format="9">
      <pivotArea type="data" outline="0" fieldPosition="0">
        <references count="4">
          <reference field="4294967294" count="1" selected="0">
            <x v="0"/>
          </reference>
          <reference field="0" count="1" selected="0">
            <x v="2"/>
          </reference>
          <reference field="1" count="1" selected="0">
            <x v="1"/>
          </reference>
          <reference field="2"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FE8C10-FB60-E84A-9303-59B1195DA33A}" name="reachGoal"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I73:K77" firstHeaderRow="1" firstDataRow="2" firstDataCol="1" rowPageCount="1" colPageCount="1"/>
  <pivotFields count="6">
    <pivotField axis="axisRow" showAll="0">
      <items count="5">
        <item h="1" x="0"/>
        <item x="1"/>
        <item x="2"/>
        <item m="1" x="3"/>
        <item t="default"/>
      </items>
    </pivotField>
    <pivotField axis="axisCol" showAll="0">
      <items count="4">
        <item h="1" sd="0" x="2"/>
        <item h="1" sd="0" x="1"/>
        <item x="0"/>
        <item t="default"/>
      </items>
    </pivotField>
    <pivotField axis="axisPage" multipleItemSelectionAllowed="1" showAll="0">
      <items count="10">
        <item h="1" sd="0" m="1" x="7"/>
        <item h="1" sd="0" x="3"/>
        <item h="1" sd="0" x="6"/>
        <item h="1" sd="0" x="1"/>
        <item x="0"/>
        <item h="1" sd="0" m="1" x="8"/>
        <item h="1" sd="0" x="5"/>
        <item h="1" x="4"/>
        <item h="1" x="2"/>
        <item t="default"/>
      </items>
    </pivotField>
    <pivotField showAll="0"/>
    <pivotField dataField="1" showAll="0"/>
    <pivotField showAll="0"/>
  </pivotFields>
  <rowFields count="1">
    <field x="0"/>
  </rowFields>
  <rowItems count="3">
    <i>
      <x v="1"/>
    </i>
    <i>
      <x v="2"/>
    </i>
    <i t="grand">
      <x/>
    </i>
  </rowItems>
  <colFields count="1">
    <field x="1"/>
  </colFields>
  <colItems count="2">
    <i>
      <x v="2"/>
    </i>
    <i t="grand">
      <x/>
    </i>
  </colItems>
  <pageFields count="1">
    <pageField fld="2" hier="-1"/>
  </pageFields>
  <dataFields count="1">
    <dataField name="Sum of Reduction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A4700C5-87F4-044B-A78B-D20EC3AE5DDD}" name="Overall Pathways"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I4:T9" firstHeaderRow="1" firstDataRow="3" firstDataCol="1"/>
  <pivotFields count="6">
    <pivotField axis="axisRow" showAll="0">
      <items count="5">
        <item h="1" x="0"/>
        <item x="1"/>
        <item x="2"/>
        <item h="1" m="1" x="3"/>
        <item t="default"/>
      </items>
    </pivotField>
    <pivotField axis="axisCol" showAll="0">
      <items count="4">
        <item x="2"/>
        <item x="1"/>
        <item x="0"/>
        <item t="default"/>
      </items>
    </pivotField>
    <pivotField axis="axisCol" multipleItemSelectionAllowed="1" showAll="0">
      <items count="10">
        <item m="1" x="7"/>
        <item x="3"/>
        <item x="6"/>
        <item x="1"/>
        <item h="1" x="0"/>
        <item m="1" x="8"/>
        <item x="5"/>
        <item x="4"/>
        <item x="2"/>
        <item t="default"/>
      </items>
    </pivotField>
    <pivotField showAll="0"/>
    <pivotField dataField="1" showAll="0"/>
    <pivotField showAll="0"/>
  </pivotFields>
  <rowFields count="1">
    <field x="0"/>
  </rowFields>
  <rowItems count="3">
    <i>
      <x v="1"/>
    </i>
    <i>
      <x v="2"/>
    </i>
    <i t="grand">
      <x/>
    </i>
  </rowItems>
  <colFields count="2">
    <field x="1"/>
    <field x="2"/>
  </colFields>
  <colItems count="11">
    <i>
      <x/>
      <x v="2"/>
    </i>
    <i t="default">
      <x/>
    </i>
    <i>
      <x v="1"/>
      <x v="3"/>
    </i>
    <i r="1">
      <x v="6"/>
    </i>
    <i r="1">
      <x v="7"/>
    </i>
    <i t="default">
      <x v="1"/>
    </i>
    <i>
      <x v="2"/>
      <x v="1"/>
    </i>
    <i r="1">
      <x v="3"/>
    </i>
    <i r="1">
      <x v="8"/>
    </i>
    <i t="default">
      <x v="2"/>
    </i>
    <i t="grand">
      <x/>
    </i>
  </colItems>
  <dataFields count="1">
    <dataField name="Sum of Reductions" fld="4" baseField="0" baseItem="0"/>
  </dataFields>
  <chartFormats count="10">
    <chartFormat chart="2" format="21" series="1">
      <pivotArea type="data" outline="0" fieldPosition="0">
        <references count="3">
          <reference field="4294967294" count="1" selected="0">
            <x v="0"/>
          </reference>
          <reference field="1" count="1" selected="0">
            <x v="0"/>
          </reference>
          <reference field="2" count="1" selected="0">
            <x v="2"/>
          </reference>
        </references>
      </pivotArea>
    </chartFormat>
    <chartFormat chart="2" format="22" series="1">
      <pivotArea type="data" outline="0" fieldPosition="0">
        <references count="3">
          <reference field="4294967294" count="1" selected="0">
            <x v="0"/>
          </reference>
          <reference field="1" count="1" selected="0">
            <x v="1"/>
          </reference>
          <reference field="2" count="1" selected="0">
            <x v="3"/>
          </reference>
        </references>
      </pivotArea>
    </chartFormat>
    <chartFormat chart="2" format="23" series="1">
      <pivotArea type="data" outline="0" fieldPosition="0">
        <references count="3">
          <reference field="4294967294" count="1" selected="0">
            <x v="0"/>
          </reference>
          <reference field="1" count="1" selected="0">
            <x v="1"/>
          </reference>
          <reference field="2" count="1" selected="0">
            <x v="5"/>
          </reference>
        </references>
      </pivotArea>
    </chartFormat>
    <chartFormat chart="2" format="24" series="1">
      <pivotArea type="data" outline="0" fieldPosition="0">
        <references count="3">
          <reference field="4294967294" count="1" selected="0">
            <x v="0"/>
          </reference>
          <reference field="1" count="1" selected="0">
            <x v="1"/>
          </reference>
          <reference field="2" count="1" selected="0">
            <x v="6"/>
          </reference>
        </references>
      </pivotArea>
    </chartFormat>
    <chartFormat chart="2" format="25" series="1">
      <pivotArea type="data" outline="0" fieldPosition="0">
        <references count="3">
          <reference field="4294967294" count="1" selected="0">
            <x v="0"/>
          </reference>
          <reference field="1" count="1" selected="0">
            <x v="2"/>
          </reference>
          <reference field="2" count="1" selected="0">
            <x v="0"/>
          </reference>
        </references>
      </pivotArea>
    </chartFormat>
    <chartFormat chart="2" format="26" series="1">
      <pivotArea type="data" outline="0" fieldPosition="0">
        <references count="3">
          <reference field="4294967294" count="1" selected="0">
            <x v="0"/>
          </reference>
          <reference field="1" count="1" selected="0">
            <x v="2"/>
          </reference>
          <reference field="2" count="1" selected="0">
            <x v="1"/>
          </reference>
        </references>
      </pivotArea>
    </chartFormat>
    <chartFormat chart="2" format="27" series="1">
      <pivotArea type="data" outline="0" fieldPosition="0">
        <references count="3">
          <reference field="4294967294" count="1" selected="0">
            <x v="0"/>
          </reference>
          <reference field="1" count="1" selected="0">
            <x v="2"/>
          </reference>
          <reference field="2" count="1" selected="0">
            <x v="3"/>
          </reference>
        </references>
      </pivotArea>
    </chartFormat>
    <chartFormat chart="2" format="28">
      <pivotArea type="data" outline="0" fieldPosition="0">
        <references count="4">
          <reference field="4294967294" count="1" selected="0">
            <x v="0"/>
          </reference>
          <reference field="0" count="1" selected="0">
            <x v="3"/>
          </reference>
          <reference field="1" count="1" selected="0">
            <x v="1"/>
          </reference>
          <reference field="2" count="1" selected="0">
            <x v="3"/>
          </reference>
        </references>
      </pivotArea>
    </chartFormat>
    <chartFormat chart="2" format="29" series="1">
      <pivotArea type="data" outline="0" fieldPosition="0">
        <references count="3">
          <reference field="4294967294" count="1" selected="0">
            <x v="0"/>
          </reference>
          <reference field="1" count="1" selected="0">
            <x v="1"/>
          </reference>
          <reference field="2" count="1" selected="0">
            <x v="7"/>
          </reference>
        </references>
      </pivotArea>
    </chartFormat>
    <chartFormat chart="2" format="30" series="1">
      <pivotArea type="data" outline="0" fieldPosition="0">
        <references count="3">
          <reference field="4294967294" count="1" selected="0">
            <x v="0"/>
          </reference>
          <reference field="1" count="1" selected="0">
            <x v="2"/>
          </reference>
          <reference field="2"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DD85180-6E92-FF4C-986C-11BCAF12E64F}" name="Transport % - 2050"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I53:K58" firstHeaderRow="1" firstDataRow="2" firstDataCol="1"/>
  <pivotFields count="6">
    <pivotField axis="axisCol" showAll="0">
      <items count="5">
        <item h="1" x="0"/>
        <item x="1"/>
        <item h="1" x="2"/>
        <item h="1" m="1" x="3"/>
        <item t="default"/>
      </items>
    </pivotField>
    <pivotField axis="axisRow" showAll="0">
      <items count="4">
        <item h="1" sd="0" x="2"/>
        <item h="1" x="1"/>
        <item x="0"/>
        <item t="default"/>
      </items>
    </pivotField>
    <pivotField axis="axisRow" showAll="0">
      <items count="10">
        <item m="1" x="7"/>
        <item x="3"/>
        <item x="6"/>
        <item x="1"/>
        <item h="1" x="0"/>
        <item m="1" x="8"/>
        <item x="5"/>
        <item h="1" x="4"/>
        <item h="1" x="2"/>
        <item t="default"/>
      </items>
    </pivotField>
    <pivotField showAll="0"/>
    <pivotField dataField="1" showAll="0"/>
    <pivotField showAll="0"/>
  </pivotFields>
  <rowFields count="2">
    <field x="1"/>
    <field x="2"/>
  </rowFields>
  <rowItems count="4">
    <i>
      <x v="2"/>
    </i>
    <i r="1">
      <x v="1"/>
    </i>
    <i r="1">
      <x v="3"/>
    </i>
    <i t="grand">
      <x/>
    </i>
  </rowItems>
  <colFields count="1">
    <field x="0"/>
  </colFields>
  <colItems count="2">
    <i>
      <x v="1"/>
    </i>
    <i t="grand">
      <x/>
    </i>
  </colItems>
  <dataFields count="1">
    <dataField name="Sum of Reductions" fld="4" baseField="0" baseItem="0" numFmtId="10">
      <extLst>
        <ext xmlns:x14="http://schemas.microsoft.com/office/spreadsheetml/2009/9/main" uri="{E15A36E0-9728-4e99-A89B-3F7291B0FE68}">
          <x14:dataField pivotShowAs="percentOfParentRow"/>
        </ext>
      </extLst>
    </dataField>
  </dataFields>
  <chartFormats count="4">
    <chartFormat chart="7" format="62" series="1">
      <pivotArea type="data" outline="0" fieldPosition="0">
        <references count="2">
          <reference field="4294967294" count="1" selected="0">
            <x v="0"/>
          </reference>
          <reference field="0" count="1" selected="0">
            <x v="1"/>
          </reference>
        </references>
      </pivotArea>
    </chartFormat>
    <chartFormat chart="7" format="63">
      <pivotArea type="data" outline="0" fieldPosition="0">
        <references count="4">
          <reference field="4294967294" count="1" selected="0">
            <x v="0"/>
          </reference>
          <reference field="0" count="1" selected="0">
            <x v="1"/>
          </reference>
          <reference field="1" count="1" selected="0">
            <x v="2"/>
          </reference>
          <reference field="2" count="1" selected="0">
            <x v="0"/>
          </reference>
        </references>
      </pivotArea>
    </chartFormat>
    <chartFormat chart="7" format="64">
      <pivotArea type="data" outline="0" fieldPosition="0">
        <references count="4">
          <reference field="4294967294" count="1" selected="0">
            <x v="0"/>
          </reference>
          <reference field="0" count="1" selected="0">
            <x v="1"/>
          </reference>
          <reference field="1" count="1" selected="0">
            <x v="2"/>
          </reference>
          <reference field="2" count="1" selected="0">
            <x v="1"/>
          </reference>
        </references>
      </pivotArea>
    </chartFormat>
    <chartFormat chart="7" format="65">
      <pivotArea type="data" outline="0" fieldPosition="0">
        <references count="4">
          <reference field="4294967294" count="1" selected="0">
            <x v="0"/>
          </reference>
          <reference field="0" count="1" selected="0">
            <x v="1"/>
          </reference>
          <reference field="1" count="1" selected="0">
            <x v="2"/>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48B5B1A-37DA-E649-8DB4-48484CA106CA}" name="Overall Goals"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I13:P18" firstHeaderRow="1" firstDataRow="3" firstDataCol="1"/>
  <pivotFields count="6">
    <pivotField axis="axisRow" showAll="0">
      <items count="5">
        <item h="1" x="0"/>
        <item x="1"/>
        <item x="2"/>
        <item h="1" m="1" x="3"/>
        <item t="default"/>
      </items>
    </pivotField>
    <pivotField axis="axisCol" showAll="0">
      <items count="4">
        <item x="2"/>
        <item x="1"/>
        <item x="0"/>
        <item t="default"/>
      </items>
    </pivotField>
    <pivotField showAll="0"/>
    <pivotField axis="axisCol" showAll="0">
      <items count="33">
        <item h="1" x="17"/>
        <item h="1" x="16"/>
        <item h="1" x="8"/>
        <item h="1" x="4"/>
        <item h="1" x="12"/>
        <item h="1" x="2"/>
        <item h="1" x="3"/>
        <item h="1" x="1"/>
        <item x="0"/>
        <item h="1" x="13"/>
        <item h="1" x="10"/>
        <item h="1" x="14"/>
        <item h="1" x="11"/>
        <item h="1" x="9"/>
        <item h="1" x="5"/>
        <item h="1" x="6"/>
        <item h="1" x="19"/>
        <item h="1" x="18"/>
        <item h="1" m="1" x="28"/>
        <item h="1" x="7"/>
        <item h="1" m="1" x="31"/>
        <item h="1" x="20"/>
        <item h="1" x="21"/>
        <item h="1" x="22"/>
        <item h="1" x="23"/>
        <item h="1" x="24"/>
        <item h="1" m="1" x="29"/>
        <item h="1" m="1" x="30"/>
        <item h="1" m="1" x="27"/>
        <item h="1" x="15"/>
        <item h="1" x="25"/>
        <item h="1" x="26"/>
        <item t="default"/>
      </items>
    </pivotField>
    <pivotField dataField="1" showAll="0"/>
    <pivotField showAll="0"/>
  </pivotFields>
  <rowFields count="1">
    <field x="0"/>
  </rowFields>
  <rowItems count="3">
    <i>
      <x v="1"/>
    </i>
    <i>
      <x v="2"/>
    </i>
    <i t="grand">
      <x/>
    </i>
  </rowItems>
  <colFields count="2">
    <field x="1"/>
    <field x="3"/>
  </colFields>
  <colItems count="7">
    <i>
      <x/>
      <x v="8"/>
    </i>
    <i t="default">
      <x/>
    </i>
    <i>
      <x v="1"/>
      <x v="8"/>
    </i>
    <i t="default">
      <x v="1"/>
    </i>
    <i>
      <x v="2"/>
      <x v="8"/>
    </i>
    <i t="default">
      <x v="2"/>
    </i>
    <i t="grand">
      <x/>
    </i>
  </colItems>
  <dataFields count="1">
    <dataField name="Sum of Reductions" fld="4" baseField="0" baseItem="0"/>
  </dataFields>
  <chartFormats count="3">
    <chartFormat chart="2" format="6" series="1">
      <pivotArea type="data" outline="0" fieldPosition="0">
        <references count="3">
          <reference field="4294967294" count="1" selected="0">
            <x v="0"/>
          </reference>
          <reference field="1" count="1" selected="0">
            <x v="0"/>
          </reference>
          <reference field="3" count="1" selected="0">
            <x v="8"/>
          </reference>
        </references>
      </pivotArea>
    </chartFormat>
    <chartFormat chart="2" format="7" series="1">
      <pivotArea type="data" outline="0" fieldPosition="0">
        <references count="3">
          <reference field="4294967294" count="1" selected="0">
            <x v="0"/>
          </reference>
          <reference field="1" count="1" selected="0">
            <x v="1"/>
          </reference>
          <reference field="3" count="1" selected="0">
            <x v="8"/>
          </reference>
        </references>
      </pivotArea>
    </chartFormat>
    <chartFormat chart="2" format="8" series="1">
      <pivotArea type="data" outline="0" fieldPosition="0">
        <references count="3">
          <reference field="4294967294" count="1" selected="0">
            <x v="0"/>
          </reference>
          <reference field="1" count="1" selected="0">
            <x v="2"/>
          </reference>
          <reference field="3"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0243880-E6C8-604E-8E7E-2A5E2B28B14E}" name="Thermal % - 2025"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I62:K68" firstHeaderRow="1" firstDataRow="2" firstDataCol="1"/>
  <pivotFields count="6">
    <pivotField axis="axisCol" showAll="0">
      <items count="5">
        <item h="1" x="0"/>
        <item x="1"/>
        <item h="1" x="2"/>
        <item h="1" m="1" x="3"/>
        <item t="default"/>
      </items>
    </pivotField>
    <pivotField axis="axisRow" showAll="0">
      <items count="4">
        <item h="1" x="2"/>
        <item x="1"/>
        <item h="1" x="0"/>
        <item t="default"/>
      </items>
    </pivotField>
    <pivotField axis="axisRow" showAll="0">
      <items count="10">
        <item m="1" x="7"/>
        <item x="3"/>
        <item x="6"/>
        <item x="1"/>
        <item h="1" x="0"/>
        <item h="1" m="1" x="8"/>
        <item x="5"/>
        <item x="4"/>
        <item h="1" x="2"/>
        <item t="default"/>
      </items>
    </pivotField>
    <pivotField showAll="0"/>
    <pivotField dataField="1" showAll="0"/>
    <pivotField showAll="0"/>
  </pivotFields>
  <rowFields count="2">
    <field x="1"/>
    <field x="2"/>
  </rowFields>
  <rowItems count="5">
    <i>
      <x v="1"/>
    </i>
    <i r="1">
      <x v="3"/>
    </i>
    <i r="1">
      <x v="6"/>
    </i>
    <i r="1">
      <x v="7"/>
    </i>
    <i t="grand">
      <x/>
    </i>
  </rowItems>
  <colFields count="1">
    <field x="0"/>
  </colFields>
  <colItems count="2">
    <i>
      <x v="1"/>
    </i>
    <i t="grand">
      <x/>
    </i>
  </colItems>
  <dataFields count="1">
    <dataField name="Sum of Reductions" fld="4" baseField="0" baseItem="0" numFmtId="10">
      <extLst>
        <ext xmlns:x14="http://schemas.microsoft.com/office/spreadsheetml/2009/9/main" uri="{E15A36E0-9728-4e99-A89B-3F7291B0FE68}">
          <x14:dataField pivotShowAs="percentOfParentRow"/>
        </ext>
      </extLst>
    </dataField>
  </dataFields>
  <chartFormats count="5">
    <chartFormat chart="2" format="5" series="1">
      <pivotArea type="data" outline="0" fieldPosition="0">
        <references count="2">
          <reference field="4294967294" count="1" selected="0">
            <x v="0"/>
          </reference>
          <reference field="0" count="1" selected="0">
            <x v="1"/>
          </reference>
        </references>
      </pivotArea>
    </chartFormat>
    <chartFormat chart="2" format="6">
      <pivotArea type="data" outline="0" fieldPosition="0">
        <references count="4">
          <reference field="4294967294" count="1" selected="0">
            <x v="0"/>
          </reference>
          <reference field="0" count="1" selected="0">
            <x v="1"/>
          </reference>
          <reference field="1" count="1" selected="0">
            <x v="1"/>
          </reference>
          <reference field="2" count="1" selected="0">
            <x v="3"/>
          </reference>
        </references>
      </pivotArea>
    </chartFormat>
    <chartFormat chart="2" format="7">
      <pivotArea type="data" outline="0" fieldPosition="0">
        <references count="4">
          <reference field="4294967294" count="1" selected="0">
            <x v="0"/>
          </reference>
          <reference field="0" count="1" selected="0">
            <x v="1"/>
          </reference>
          <reference field="1" count="1" selected="0">
            <x v="1"/>
          </reference>
          <reference field="2" count="1" selected="0">
            <x v="5"/>
          </reference>
        </references>
      </pivotArea>
    </chartFormat>
    <chartFormat chart="2" format="8">
      <pivotArea type="data" outline="0" fieldPosition="0">
        <references count="4">
          <reference field="4294967294" count="1" selected="0">
            <x v="0"/>
          </reference>
          <reference field="0" count="1" selected="0">
            <x v="1"/>
          </reference>
          <reference field="1" count="1" selected="0">
            <x v="1"/>
          </reference>
          <reference field="2" count="1" selected="0">
            <x v="6"/>
          </reference>
        </references>
      </pivotArea>
    </chartFormat>
    <chartFormat chart="2" format="9">
      <pivotArea type="data" outline="0" fieldPosition="0">
        <references count="4">
          <reference field="4294967294" count="1" selected="0">
            <x v="0"/>
          </reference>
          <reference field="0" count="1" selected="0">
            <x v="1"/>
          </reference>
          <reference field="1" count="1" selected="0">
            <x v="1"/>
          </reference>
          <reference field="2"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09AA059-67C8-E447-AD5A-0BB976320EF0}" name="Tech % Change" cacheId="13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I34:AK39" firstHeaderRow="1" firstDataRow="2" firstDataCol="1"/>
  <pivotFields count="6">
    <pivotField axis="axisRow" showAll="0">
      <items count="5">
        <item x="0"/>
        <item x="1"/>
        <item x="2"/>
        <item m="1" x="3"/>
        <item t="default"/>
      </items>
    </pivotField>
    <pivotField showAll="0"/>
    <pivotField showAll="0"/>
    <pivotField axis="axisCol" showAll="0">
      <items count="33">
        <item x="17"/>
        <item x="16"/>
        <item x="8"/>
        <item x="4"/>
        <item x="12"/>
        <item x="2"/>
        <item x="3"/>
        <item x="1"/>
        <item x="0"/>
        <item x="13"/>
        <item x="10"/>
        <item x="14"/>
        <item x="11"/>
        <item x="9"/>
        <item x="5"/>
        <item x="6"/>
        <item x="19"/>
        <item x="18"/>
        <item m="1" x="28"/>
        <item x="7"/>
        <item m="1" x="31"/>
        <item x="20"/>
        <item x="21"/>
        <item x="22"/>
        <item x="23"/>
        <item x="24"/>
        <item m="1" x="29"/>
        <item m="1" x="30"/>
        <item m="1" x="27"/>
        <item x="15"/>
        <item x="25"/>
        <item x="26"/>
        <item t="default"/>
      </items>
    </pivotField>
    <pivotField showAll="0"/>
    <pivotField dataField="1" showAll="0"/>
  </pivotFields>
  <rowFields count="1">
    <field x="0"/>
  </rowFields>
  <rowItems count="4">
    <i>
      <x/>
    </i>
    <i>
      <x v="1"/>
    </i>
    <i>
      <x v="2"/>
    </i>
    <i t="grand">
      <x/>
    </i>
  </rowItems>
  <colFields count="1">
    <field x="3"/>
  </colFields>
  <colItems count="28">
    <i>
      <x/>
    </i>
    <i>
      <x v="1"/>
    </i>
    <i>
      <x v="2"/>
    </i>
    <i>
      <x v="3"/>
    </i>
    <i>
      <x v="4"/>
    </i>
    <i>
      <x v="5"/>
    </i>
    <i>
      <x v="6"/>
    </i>
    <i>
      <x v="7"/>
    </i>
    <i>
      <x v="8"/>
    </i>
    <i>
      <x v="9"/>
    </i>
    <i>
      <x v="10"/>
    </i>
    <i>
      <x v="11"/>
    </i>
    <i>
      <x v="12"/>
    </i>
    <i>
      <x v="13"/>
    </i>
    <i>
      <x v="14"/>
    </i>
    <i>
      <x v="15"/>
    </i>
    <i>
      <x v="16"/>
    </i>
    <i>
      <x v="17"/>
    </i>
    <i>
      <x v="19"/>
    </i>
    <i>
      <x v="21"/>
    </i>
    <i>
      <x v="22"/>
    </i>
    <i>
      <x v="23"/>
    </i>
    <i>
      <x v="24"/>
    </i>
    <i>
      <x v="25"/>
    </i>
    <i>
      <x v="29"/>
    </i>
    <i>
      <x v="30"/>
    </i>
    <i>
      <x v="31"/>
    </i>
    <i t="grand">
      <x/>
    </i>
  </colItems>
  <dataFields count="1">
    <dataField name="Sum of Count2" fld="5" showDataAs="percentDiff"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or" xr10:uid="{9A66133B-1657-A149-86FD-E2B87E90AA46}" sourceName="Sector">
  <pivotTables>
    <pivotTable tabId="30" name="Overall Goals"/>
    <pivotTable tabId="30" name="Overall Pathways"/>
    <pivotTable tabId="30" name="Pathway Technology"/>
  </pivotTables>
  <data>
    <tabular pivotCacheId="1040656090">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F15922EB-899F-CB4B-8A00-FE931A490207}" sourceName="Year">
  <pivotTables>
    <pivotTable tabId="30" name="Overall Pathways"/>
    <pivotTable tabId="30" name="Pathway Technology"/>
    <pivotTable tabId="30" name="Overall Goals"/>
  </pivotTables>
  <data>
    <tabular pivotCacheId="1040656090">
      <items count="4">
        <i x="0"/>
        <i x="1" s="1"/>
        <i x="2" s="1"/>
        <i x="3"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244B89AC-D4A9-F643-84B4-CC09F736EB52}" sourceName="Year">
  <pivotTables>
    <pivotTable tabId="30" name="Transport % - 2050"/>
  </pivotTables>
  <data>
    <tabular pivotCacheId="1040656090">
      <items count="4">
        <i x="0"/>
        <i x="1" s="1"/>
        <i x="2"/>
        <i x="3"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or" xr10:uid="{9D75BB17-3181-FA46-B4F9-CC6AADE2F2A3}" cache="Slicer_Sector" caption="Sector" rowHeight="251883"/>
  <slicer name="Year" xr10:uid="{5EE03753-A7D8-3041-938F-94247F200E7B}" cache="Slicer_Year" caption="Year" rowHeight="251883"/>
  <slicer name="Year 1" xr10:uid="{50401326-F597-8B4F-9A30-C6AF6C0B99FA}" cache="Slicer_Year1" caption="Year"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4A4935-68AD-8942-9631-F5BAD27F0CF9}" name="Table4" displayName="Table4" ref="C92:J117" totalsRowShown="0" headerRowCellStyle="Table" dataCellStyle="Value_Paste">
  <autoFilter ref="C92:J117" xr:uid="{1BE9A7E4-9C93-3842-B77C-9583D6787BC8}"/>
  <sortState ref="C93:J117">
    <sortCondition ref="C92:C117"/>
  </sortState>
  <tableColumns count="8">
    <tableColumn id="1" xr3:uid="{16BDB193-85D0-8D44-BC44-3F8AF471995B}" name="Sector" dataDxfId="15" dataCellStyle="Value_Paste"/>
    <tableColumn id="2" xr3:uid="{672A1169-AD1C-904C-B0F2-00641038F9AF}" name="Pathway" dataDxfId="14" dataCellStyle="Value_Paste"/>
    <tableColumn id="3" xr3:uid="{0464519A-0EBA-A941-B47B-0C06EFF1AC90}" name="Measures" dataDxfId="13" dataCellStyle="Value_Paste"/>
    <tableColumn id="4" xr3:uid="{AB132134-0D35-8947-941B-CD727C5C262B}" name="Baseline Unit Count (2018)" dataDxfId="12" dataCellStyle="Value_Paste">
      <calculatedColumnFormula>Thermal!#REF!</calculatedColumnFormula>
    </tableColumn>
    <tableColumn id="5" xr3:uid="{5874E9A9-14CF-5E41-9CEB-9DC838590223}" name="2025 Unit Count" dataDxfId="11" dataCellStyle="Value_Paste"/>
    <tableColumn id="6" xr3:uid="{654BC90F-26BA-3849-80F4-EE16B7CAB041}" name="2025 Percent Increase" dataDxfId="10" dataCellStyle="Value_Paste"/>
    <tableColumn id="7" xr3:uid="{53488A23-E37C-8746-8466-2411442C0627}" name="2030 Unit Count" dataDxfId="9" dataCellStyle="Value_Paste"/>
    <tableColumn id="8" xr3:uid="{03ED7499-8188-FD4A-9378-8FDD9B2C2BB7}" name="2030 Percent Increase" dataDxfId="8" dataCellStyle="Value_Paste"/>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C3D5FB-9706-1B45-810E-595A284DAA11}" name="MasterPiv" displayName="MasterPiv" ref="A1:F88" totalsRowShown="0">
  <autoFilter ref="A1:F88" xr:uid="{FCC1778A-D42B-2A42-9E6A-EABAE7E3A73B}"/>
  <tableColumns count="6">
    <tableColumn id="1" xr3:uid="{CB72F407-A2AF-AF41-A6C8-A7CC2B9061C5}" name="Year" dataDxfId="7"/>
    <tableColumn id="5" xr3:uid="{9EEC51BF-9997-B94F-A2AB-16EC1512DBF5}" name="Sector" dataDxfId="6"/>
    <tableColumn id="6" xr3:uid="{E4D20CB9-E049-7A4D-905A-E1B3EE9578A5}" name="Pathway" dataDxfId="5"/>
    <tableColumn id="2" xr3:uid="{73612B32-E279-DB45-97FC-6F27F11412B9}" name="Technology" dataDxfId="4"/>
    <tableColumn id="3" xr3:uid="{1958CC73-D087-CD48-AF95-82AD8A858234}" name="Reductions"/>
    <tableColumn id="4" xr3:uid="{CF89EEF7-7076-5F49-997B-F41467608602}" name="Cou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livestories.com/statistics/vermont/transportation-commute" TargetMode="External"/><Relationship Id="rId7" Type="http://schemas.openxmlformats.org/officeDocument/2006/relationships/vmlDrawing" Target="../drawings/vmlDrawing1.vml"/><Relationship Id="rId2" Type="http://schemas.openxmlformats.org/officeDocument/2006/relationships/hyperlink" Target="https://vermontfuel.com/heatpump/ewExternalFiles/Act%2056%20Tier%20III%20TAG%202016%20Annual%20Report.pdf" TargetMode="External"/><Relationship Id="rId1" Type="http://schemas.openxmlformats.org/officeDocument/2006/relationships/hyperlink" Target="https://www.veic.org/Media/default/documents/resources/reports/veic-electric-school-bus-feasibility-study.pdf" TargetMode="External"/><Relationship Id="rId6" Type="http://schemas.openxmlformats.org/officeDocument/2006/relationships/printerSettings" Target="../printerSettings/printerSettings1.bin"/><Relationship Id="rId5" Type="http://schemas.openxmlformats.org/officeDocument/2006/relationships/hyperlink" Target="https://publicservice.vermont.gov/sites/dps/files/documents/2017%20Evaluation%20of%20Cold%20Climate%20Heat%20Pumps%20in%20Vermont.pdf" TargetMode="External"/><Relationship Id="rId4" Type="http://schemas.openxmlformats.org/officeDocument/2006/relationships/hyperlink" Target="https://www.amtrak.com/content/dam/projects/dotcom/english/public/documents/corporate/statefactsheets/VERMONT18.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table" Target="../tables/table2.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C9E8B-E94E-0848-93F6-06B662D4B6DC}">
  <dimension ref="A1"/>
  <sheetViews>
    <sheetView showGridLines="0" workbookViewId="0">
      <selection activeCell="N38" sqref="N38"/>
    </sheetView>
  </sheetViews>
  <sheetFormatPr baseColWidth="10" defaultColWidth="11" defaultRowHeight="16"/>
  <sheetData>
    <row r="1" spans="1:1" s="165" customFormat="1" ht="29">
      <c r="A1" s="165" t="s">
        <v>603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DF43C-DA3B-474B-8720-51AE7CB10B01}">
  <dimension ref="A1:C11"/>
  <sheetViews>
    <sheetView workbookViewId="0">
      <selection activeCell="C12" sqref="C12"/>
    </sheetView>
  </sheetViews>
  <sheetFormatPr baseColWidth="10" defaultColWidth="11" defaultRowHeight="16"/>
  <cols>
    <col min="1" max="1" width="13.1640625" bestFit="1" customWidth="1"/>
    <col min="2" max="2" width="17.5" bestFit="1" customWidth="1"/>
    <col min="3" max="3" width="43.1640625" customWidth="1"/>
  </cols>
  <sheetData>
    <row r="1" spans="1:3">
      <c r="A1" s="246" t="s">
        <v>513</v>
      </c>
      <c r="B1" s="246" t="s">
        <v>674</v>
      </c>
      <c r="C1" s="246" t="s">
        <v>790</v>
      </c>
    </row>
    <row r="2" spans="1:3" ht="17">
      <c r="A2" t="s">
        <v>496</v>
      </c>
      <c r="B2" t="s">
        <v>789</v>
      </c>
      <c r="C2" s="245" t="s">
        <v>791</v>
      </c>
    </row>
    <row r="3" spans="1:3" ht="34">
      <c r="A3" t="s">
        <v>496</v>
      </c>
      <c r="B3" t="s">
        <v>351</v>
      </c>
      <c r="C3" s="245" t="s">
        <v>792</v>
      </c>
    </row>
    <row r="4" spans="1:3" ht="34">
      <c r="A4" t="s">
        <v>793</v>
      </c>
      <c r="B4" t="s">
        <v>744</v>
      </c>
      <c r="C4" s="245" t="s">
        <v>794</v>
      </c>
    </row>
    <row r="5" spans="1:3" ht="34">
      <c r="A5" t="s">
        <v>496</v>
      </c>
      <c r="B5" t="s">
        <v>744</v>
      </c>
      <c r="C5" s="245" t="s">
        <v>795</v>
      </c>
    </row>
    <row r="6" spans="1:3" ht="34">
      <c r="A6" t="s">
        <v>496</v>
      </c>
      <c r="B6" t="s">
        <v>744</v>
      </c>
      <c r="C6" s="245" t="s">
        <v>796</v>
      </c>
    </row>
    <row r="7" spans="1:3" ht="34">
      <c r="A7" t="s">
        <v>496</v>
      </c>
      <c r="B7" t="s">
        <v>292</v>
      </c>
      <c r="C7" s="245" t="s">
        <v>797</v>
      </c>
    </row>
    <row r="8" spans="1:3" ht="34">
      <c r="A8" t="s">
        <v>497</v>
      </c>
      <c r="B8" t="s">
        <v>744</v>
      </c>
      <c r="C8" s="245" t="s">
        <v>798</v>
      </c>
    </row>
    <row r="9" spans="1:3" ht="34">
      <c r="A9" t="s">
        <v>497</v>
      </c>
      <c r="B9" t="s">
        <v>232</v>
      </c>
      <c r="C9" s="245" t="s">
        <v>799</v>
      </c>
    </row>
    <row r="10" spans="1:3" ht="17">
      <c r="A10" t="s">
        <v>496</v>
      </c>
      <c r="B10" t="s">
        <v>96</v>
      </c>
      <c r="C10" s="245" t="s">
        <v>800</v>
      </c>
    </row>
    <row r="11" spans="1:3" ht="17">
      <c r="A11" t="s">
        <v>497</v>
      </c>
      <c r="B11" t="s">
        <v>232</v>
      </c>
      <c r="C11" s="245" t="s">
        <v>801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BCEB-D2AB-874A-BD5C-D271F80BCB54}">
  <sheetPr>
    <tabColor indexed="22"/>
    <pageSetUpPr fitToPage="1"/>
  </sheetPr>
  <dimension ref="A1:XFC99"/>
  <sheetViews>
    <sheetView showGridLines="0" zoomScaleNormal="100" workbookViewId="0">
      <pane ySplit="3" topLeftCell="A5" activePane="bottomLeft" state="frozen"/>
      <selection activeCell="F8" sqref="F8"/>
      <selection pane="bottomLeft" activeCell="C14" sqref="C14"/>
    </sheetView>
  </sheetViews>
  <sheetFormatPr baseColWidth="10" defaultColWidth="0" defaultRowHeight="0" customHeight="1" zeroHeight="1"/>
  <cols>
    <col min="1" max="2" width="1.5" style="22" customWidth="1"/>
    <col min="3" max="3" width="31.5" style="22" customWidth="1"/>
    <col min="4" max="4" width="3.83203125" style="22" customWidth="1"/>
    <col min="5" max="5" width="40.83203125" style="22" customWidth="1"/>
    <col min="6" max="6" width="5" style="22" customWidth="1"/>
    <col min="7" max="7" width="15.83203125" style="22" customWidth="1"/>
    <col min="8" max="8" width="81.5" style="22" customWidth="1"/>
    <col min="9" max="16382" width="0" style="22" hidden="1"/>
    <col min="16383" max="16383" width="18.83203125" style="22" hidden="1" customWidth="1"/>
    <col min="16384" max="16384" width="7" style="22" customWidth="1"/>
  </cols>
  <sheetData>
    <row r="1" spans="1:8" ht="26">
      <c r="A1" s="6" t="s">
        <v>2</v>
      </c>
      <c r="B1" s="6"/>
      <c r="C1" s="6"/>
      <c r="D1" s="6"/>
      <c r="E1" s="6"/>
      <c r="F1" s="6"/>
      <c r="G1" s="6"/>
      <c r="H1" s="6"/>
    </row>
    <row r="2" spans="1:8" ht="20" thickBot="1">
      <c r="A2" s="4" t="s">
        <v>0</v>
      </c>
      <c r="B2" s="4"/>
      <c r="C2" s="4"/>
      <c r="D2" s="4"/>
      <c r="E2" s="4"/>
      <c r="F2" s="4"/>
      <c r="G2" s="4"/>
      <c r="H2" s="4"/>
    </row>
    <row r="3" spans="1:8" ht="14"/>
    <row r="4" spans="1:8" ht="12.75" customHeight="1"/>
    <row r="5" spans="1:8" ht="20">
      <c r="A5" s="5" t="s">
        <v>3</v>
      </c>
      <c r="B5" s="5"/>
      <c r="C5" s="5"/>
      <c r="D5" s="5"/>
      <c r="E5" s="5"/>
      <c r="F5" s="5"/>
      <c r="G5" s="5"/>
      <c r="H5" s="5"/>
    </row>
    <row r="6" spans="1:8" ht="12.75" customHeight="1"/>
    <row r="7" spans="1:8" ht="26">
      <c r="C7" s="23" t="s">
        <v>5</v>
      </c>
      <c r="E7" s="6" t="s">
        <v>4</v>
      </c>
      <c r="G7" s="7" t="s">
        <v>46</v>
      </c>
    </row>
    <row r="8" spans="1:8" ht="26">
      <c r="C8" s="23" t="s">
        <v>7</v>
      </c>
      <c r="E8" s="1" t="s">
        <v>6</v>
      </c>
      <c r="G8" s="7" t="s">
        <v>47</v>
      </c>
    </row>
    <row r="9" spans="1:8" ht="26">
      <c r="C9" s="23" t="s">
        <v>9</v>
      </c>
      <c r="E9" s="8" t="s">
        <v>8</v>
      </c>
      <c r="G9" s="7" t="s">
        <v>48</v>
      </c>
    </row>
    <row r="10" spans="1:8" ht="20" thickBot="1">
      <c r="C10" s="23" t="s">
        <v>11</v>
      </c>
      <c r="E10" s="4" t="s">
        <v>10</v>
      </c>
      <c r="G10" s="7" t="s">
        <v>49</v>
      </c>
    </row>
    <row r="11" spans="1:8" ht="20">
      <c r="C11" s="23" t="s">
        <v>13</v>
      </c>
      <c r="E11" s="5" t="s">
        <v>12</v>
      </c>
      <c r="G11" s="7" t="s">
        <v>50</v>
      </c>
    </row>
    <row r="12" spans="1:8" ht="19">
      <c r="C12" s="23" t="s">
        <v>15</v>
      </c>
      <c r="E12" s="24" t="s">
        <v>14</v>
      </c>
      <c r="G12" s="7" t="s">
        <v>51</v>
      </c>
    </row>
    <row r="13" spans="1:8" ht="16">
      <c r="C13" s="23" t="s">
        <v>17</v>
      </c>
      <c r="E13" s="25" t="s">
        <v>16</v>
      </c>
      <c r="G13" s="7" t="s">
        <v>52</v>
      </c>
    </row>
    <row r="14" spans="1:8" ht="15">
      <c r="C14" s="23" t="s">
        <v>89</v>
      </c>
      <c r="E14" s="26" t="s">
        <v>18</v>
      </c>
      <c r="G14" s="7" t="s">
        <v>53</v>
      </c>
    </row>
    <row r="15" spans="1:8" ht="12.75" customHeight="1">
      <c r="C15" s="23"/>
      <c r="G15" s="7"/>
    </row>
    <row r="16" spans="1:8" ht="12.75" customHeight="1">
      <c r="C16" s="23" t="s">
        <v>20</v>
      </c>
      <c r="E16" s="9" t="s">
        <v>19</v>
      </c>
      <c r="G16" s="7" t="s">
        <v>54</v>
      </c>
    </row>
    <row r="17" spans="1:8" ht="12.75" customHeight="1">
      <c r="G17" s="27"/>
    </row>
    <row r="18" spans="1:8" ht="20">
      <c r="A18" s="5" t="s">
        <v>21</v>
      </c>
      <c r="B18" s="5"/>
      <c r="C18" s="5"/>
      <c r="D18" s="5"/>
      <c r="E18" s="5"/>
      <c r="F18" s="5"/>
      <c r="G18" s="5"/>
      <c r="H18" s="5"/>
    </row>
    <row r="19" spans="1:8" ht="14">
      <c r="C19" s="28"/>
      <c r="D19" s="28"/>
      <c r="E19" s="28"/>
      <c r="F19" s="28"/>
      <c r="G19" s="28"/>
    </row>
    <row r="20" spans="1:8" ht="14">
      <c r="C20" s="22" t="s">
        <v>55</v>
      </c>
      <c r="E20" s="10">
        <v>100</v>
      </c>
      <c r="G20" s="7" t="s">
        <v>56</v>
      </c>
    </row>
    <row r="21" spans="1:8" ht="12.75" customHeight="1">
      <c r="G21" s="7"/>
    </row>
    <row r="22" spans="1:8" ht="14">
      <c r="C22" s="22" t="s">
        <v>57</v>
      </c>
      <c r="E22" s="29">
        <v>100</v>
      </c>
      <c r="F22" s="27"/>
      <c r="G22" s="7" t="s">
        <v>56</v>
      </c>
    </row>
    <row r="23" spans="1:8" ht="14">
      <c r="E23" s="27"/>
      <c r="F23" s="27"/>
      <c r="G23" s="7"/>
    </row>
    <row r="24" spans="1:8" ht="14">
      <c r="C24" s="22" t="s">
        <v>22</v>
      </c>
      <c r="E24" s="11">
        <v>100</v>
      </c>
      <c r="G24" s="7" t="s">
        <v>58</v>
      </c>
    </row>
    <row r="25" spans="1:8" ht="14">
      <c r="G25" s="7"/>
    </row>
    <row r="26" spans="1:8" ht="14">
      <c r="C26" s="22" t="s">
        <v>23</v>
      </c>
      <c r="E26" s="30">
        <v>10</v>
      </c>
      <c r="G26" s="7" t="s">
        <v>59</v>
      </c>
    </row>
    <row r="27" spans="1:8" ht="14">
      <c r="G27" s="7"/>
    </row>
    <row r="28" spans="1:8" ht="12.75" customHeight="1">
      <c r="C28" s="22" t="s">
        <v>24</v>
      </c>
      <c r="E28" s="12"/>
      <c r="G28" s="7" t="s">
        <v>60</v>
      </c>
    </row>
    <row r="29" spans="1:8" ht="12.75" customHeight="1">
      <c r="G29" s="7"/>
    </row>
    <row r="30" spans="1:8" ht="12.75" customHeight="1">
      <c r="C30" s="22" t="s">
        <v>25</v>
      </c>
      <c r="E30" s="13">
        <v>0</v>
      </c>
      <c r="G30" s="7" t="s">
        <v>61</v>
      </c>
    </row>
    <row r="31" spans="1:8" ht="12.75" customHeight="1">
      <c r="G31" s="7"/>
    </row>
    <row r="32" spans="1:8" ht="12.75" customHeight="1">
      <c r="C32" s="22" t="s">
        <v>26</v>
      </c>
      <c r="E32" s="31">
        <v>10</v>
      </c>
      <c r="G32" s="7" t="s">
        <v>62</v>
      </c>
    </row>
    <row r="33" spans="1:8" ht="12.75" customHeight="1">
      <c r="G33" s="7"/>
    </row>
    <row r="34" spans="1:8" ht="12.75" customHeight="1">
      <c r="C34" s="22" t="s">
        <v>27</v>
      </c>
      <c r="E34" s="32">
        <v>10</v>
      </c>
      <c r="G34" s="7" t="s">
        <v>59</v>
      </c>
    </row>
    <row r="35" spans="1:8" ht="12.75" customHeight="1">
      <c r="G35" s="7"/>
    </row>
    <row r="36" spans="1:8" ht="12.75" customHeight="1">
      <c r="C36" s="22" t="s">
        <v>28</v>
      </c>
      <c r="E36" s="7" t="s">
        <v>29</v>
      </c>
      <c r="G36" s="7" t="s">
        <v>63</v>
      </c>
    </row>
    <row r="37" spans="1:8" ht="12.75" customHeight="1">
      <c r="G37" s="7"/>
    </row>
    <row r="38" spans="1:8" ht="14">
      <c r="C38" s="22" t="s">
        <v>31</v>
      </c>
      <c r="E38" s="14" t="s">
        <v>30</v>
      </c>
      <c r="G38" s="7" t="s">
        <v>64</v>
      </c>
    </row>
    <row r="39" spans="1:8" ht="14">
      <c r="G39" s="27"/>
    </row>
    <row r="40" spans="1:8" ht="20">
      <c r="A40" s="5" t="s">
        <v>32</v>
      </c>
      <c r="B40" s="5"/>
      <c r="C40" s="5"/>
      <c r="D40" s="5"/>
      <c r="E40" s="5"/>
      <c r="F40" s="5"/>
      <c r="G40" s="5"/>
      <c r="H40" s="5"/>
    </row>
    <row r="41" spans="1:8" ht="14">
      <c r="G41" s="27"/>
    </row>
    <row r="42" spans="1:8" ht="14">
      <c r="C42" s="22" t="s">
        <v>33</v>
      </c>
      <c r="E42" s="33">
        <v>100</v>
      </c>
      <c r="G42" s="7" t="s">
        <v>65</v>
      </c>
    </row>
    <row r="43" spans="1:8" ht="12.75" customHeight="1">
      <c r="G43" s="7"/>
    </row>
    <row r="44" spans="1:8" ht="14">
      <c r="C44" s="34" t="s">
        <v>34</v>
      </c>
      <c r="E44" s="15">
        <v>100</v>
      </c>
      <c r="G44" s="7" t="s">
        <v>66</v>
      </c>
    </row>
    <row r="45" spans="1:8" ht="12.75" customHeight="1">
      <c r="C45" s="34"/>
      <c r="E45" s="35"/>
      <c r="G45" s="7"/>
    </row>
    <row r="46" spans="1:8" ht="12.75" customHeight="1">
      <c r="C46" s="34" t="s">
        <v>35</v>
      </c>
      <c r="E46" s="36">
        <v>100</v>
      </c>
      <c r="G46" s="7" t="s">
        <v>67</v>
      </c>
    </row>
    <row r="47" spans="1:8" ht="12.75" customHeight="1">
      <c r="C47" s="34"/>
      <c r="G47" s="7"/>
    </row>
    <row r="48" spans="1:8" ht="17" thickBot="1">
      <c r="C48" s="34" t="s">
        <v>36</v>
      </c>
      <c r="E48" s="16">
        <v>100</v>
      </c>
      <c r="G48" s="7" t="s">
        <v>68</v>
      </c>
    </row>
    <row r="49" spans="1:8" ht="15" thickTop="1">
      <c r="C49" s="34"/>
      <c r="G49" s="7"/>
    </row>
    <row r="50" spans="1:8" ht="12.75" customHeight="1">
      <c r="C50" s="34" t="s">
        <v>37</v>
      </c>
      <c r="E50" s="17">
        <v>100</v>
      </c>
      <c r="G50" s="7" t="s">
        <v>69</v>
      </c>
    </row>
    <row r="51" spans="1:8" ht="12.75" customHeight="1">
      <c r="C51" s="34"/>
      <c r="G51" s="7"/>
    </row>
    <row r="52" spans="1:8" ht="12.75" customHeight="1">
      <c r="C52" s="34" t="s">
        <v>38</v>
      </c>
      <c r="E52" s="37">
        <v>10</v>
      </c>
      <c r="G52" s="7" t="s">
        <v>70</v>
      </c>
    </row>
    <row r="53" spans="1:8" ht="12.75" customHeight="1"/>
    <row r="54" spans="1:8" ht="19.5" customHeight="1">
      <c r="A54" s="5" t="s">
        <v>71</v>
      </c>
      <c r="B54" s="5"/>
      <c r="C54" s="5"/>
      <c r="D54" s="5"/>
      <c r="E54" s="5"/>
      <c r="F54" s="5"/>
      <c r="G54" s="5"/>
      <c r="H54" s="5"/>
    </row>
    <row r="55" spans="1:8" ht="12.75" customHeight="1"/>
    <row r="56" spans="1:8" ht="12.75" customHeight="1">
      <c r="C56" s="22" t="s">
        <v>72</v>
      </c>
      <c r="E56" s="38">
        <v>10</v>
      </c>
      <c r="G56" s="7" t="s">
        <v>73</v>
      </c>
    </row>
    <row r="57" spans="1:8" ht="12.75" customHeight="1"/>
    <row r="58" spans="1:8" ht="12.75" customHeight="1">
      <c r="C58" s="22" t="s">
        <v>74</v>
      </c>
      <c r="E58" s="39">
        <v>10</v>
      </c>
      <c r="G58" s="7" t="s">
        <v>75</v>
      </c>
    </row>
    <row r="59" spans="1:8" ht="12.75" customHeight="1">
      <c r="G59" s="7"/>
    </row>
    <row r="60" spans="1:8" ht="12.75" customHeight="1">
      <c r="C60" s="22" t="s">
        <v>76</v>
      </c>
      <c r="E60" s="40">
        <v>0.1</v>
      </c>
      <c r="G60" s="7" t="s">
        <v>77</v>
      </c>
    </row>
    <row r="61" spans="1:8" ht="12.75" customHeight="1"/>
    <row r="62" spans="1:8" ht="20">
      <c r="A62" s="5" t="s">
        <v>39</v>
      </c>
      <c r="B62" s="5"/>
      <c r="C62" s="5"/>
      <c r="D62" s="5"/>
      <c r="E62" s="5"/>
      <c r="F62" s="5"/>
      <c r="G62" s="5"/>
      <c r="H62" s="5"/>
    </row>
    <row r="63" spans="1:8" ht="12.75" customHeight="1"/>
    <row r="64" spans="1:8" ht="20">
      <c r="C64" s="22" t="s">
        <v>78</v>
      </c>
      <c r="E64" s="18" t="s">
        <v>40</v>
      </c>
      <c r="G64" s="7" t="s">
        <v>79</v>
      </c>
    </row>
    <row r="65" spans="1:8" ht="20">
      <c r="C65" s="22" t="s">
        <v>80</v>
      </c>
      <c r="E65" s="19" t="s">
        <v>41</v>
      </c>
      <c r="G65" s="7" t="s">
        <v>81</v>
      </c>
    </row>
    <row r="66" spans="1:8" ht="20">
      <c r="C66" s="22" t="s">
        <v>82</v>
      </c>
      <c r="E66" s="20" t="s">
        <v>42</v>
      </c>
      <c r="G66" s="7" t="s">
        <v>83</v>
      </c>
    </row>
    <row r="67" spans="1:8" ht="12.75" customHeight="1"/>
    <row r="68" spans="1:8" ht="20">
      <c r="A68" s="5" t="s">
        <v>43</v>
      </c>
      <c r="B68" s="5"/>
      <c r="C68" s="5"/>
      <c r="D68" s="5"/>
      <c r="E68" s="5"/>
      <c r="F68" s="5"/>
      <c r="G68" s="5"/>
      <c r="H68" s="5"/>
    </row>
    <row r="69" spans="1:8" ht="12.75" customHeight="1">
      <c r="B69" s="7" t="s">
        <v>84</v>
      </c>
    </row>
    <row r="70" spans="1:8" ht="12.75" customHeight="1"/>
    <row r="71" spans="1:8" ht="12.75" customHeight="1">
      <c r="C71" s="22" t="s">
        <v>44</v>
      </c>
      <c r="E71" s="41">
        <v>1</v>
      </c>
      <c r="G71" s="7" t="s">
        <v>85</v>
      </c>
    </row>
    <row r="72" spans="1:8" ht="12.75" customHeight="1">
      <c r="C72" s="22" t="s">
        <v>86</v>
      </c>
      <c r="E72" s="41">
        <v>1</v>
      </c>
      <c r="G72" s="7" t="s">
        <v>87</v>
      </c>
    </row>
    <row r="73" spans="1:8" ht="12.75" customHeight="1">
      <c r="C73" s="22" t="s">
        <v>45</v>
      </c>
      <c r="E73" s="21">
        <v>1</v>
      </c>
      <c r="G73" s="7" t="s">
        <v>88</v>
      </c>
    </row>
    <row r="74" spans="1:8" ht="12.75" customHeight="1"/>
    <row r="75" spans="1:8" ht="12.75" customHeight="1"/>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sheetData>
  <conditionalFormatting sqref="E30">
    <cfRule type="cellIs" dxfId="3" priority="4" operator="notEqual">
      <formula>0</formula>
    </cfRule>
  </conditionalFormatting>
  <conditionalFormatting sqref="E71">
    <cfRule type="cellIs" dxfId="2" priority="3" operator="equal">
      <formula>1</formula>
    </cfRule>
  </conditionalFormatting>
  <conditionalFormatting sqref="E73">
    <cfRule type="cellIs" dxfId="1" priority="2" operator="notEqual">
      <formula>0</formula>
    </cfRule>
  </conditionalFormatting>
  <conditionalFormatting sqref="E72">
    <cfRule type="cellIs" dxfId="0" priority="1" operator="equal">
      <formula>1</formula>
    </cfRule>
  </conditionalFormatting>
  <pageMargins left="0.75" right="0.75" top="1" bottom="1" header="0.5" footer="0.5"/>
  <pageSetup paperSize="9" scale="84"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A1BC-6692-E344-A189-1F637742D763}">
  <dimension ref="A1:M118"/>
  <sheetViews>
    <sheetView showGridLines="0" workbookViewId="0">
      <selection activeCell="G10" sqref="G10:I13"/>
    </sheetView>
  </sheetViews>
  <sheetFormatPr baseColWidth="10" defaultColWidth="11" defaultRowHeight="16"/>
  <cols>
    <col min="3" max="3" width="22.1640625" customWidth="1"/>
    <col min="4" max="4" width="25.6640625" customWidth="1"/>
    <col min="5" max="5" width="30" customWidth="1"/>
    <col min="6" max="6" width="22.5" customWidth="1"/>
    <col min="7" max="7" width="26.1640625" bestFit="1" customWidth="1"/>
    <col min="8" max="8" width="16.6640625" customWidth="1"/>
    <col min="9" max="9" width="21.5" customWidth="1"/>
    <col min="10" max="10" width="16.6640625" customWidth="1"/>
    <col min="11" max="11" width="21.5" customWidth="1"/>
    <col min="13" max="13" width="14.33203125" bestFit="1" customWidth="1"/>
    <col min="14" max="14" width="19.33203125" bestFit="1" customWidth="1"/>
    <col min="15" max="15" width="14.33203125" bestFit="1" customWidth="1"/>
    <col min="16" max="16" width="19.33203125" bestFit="1" customWidth="1"/>
    <col min="17" max="17" width="14.33203125" bestFit="1" customWidth="1"/>
    <col min="18" max="18" width="19.33203125" bestFit="1" customWidth="1"/>
  </cols>
  <sheetData>
    <row r="1" spans="1:13" s="50" customFormat="1" ht="29">
      <c r="A1" s="165" t="s">
        <v>514</v>
      </c>
    </row>
    <row r="3" spans="1:13">
      <c r="G3" s="329" t="s">
        <v>544</v>
      </c>
      <c r="H3" s="329"/>
      <c r="I3" s="329"/>
      <c r="J3" s="330" t="s">
        <v>545</v>
      </c>
      <c r="K3" s="330"/>
      <c r="L3" s="330"/>
      <c r="M3" s="330"/>
    </row>
    <row r="4" spans="1:13">
      <c r="G4" s="329"/>
      <c r="H4" s="329"/>
      <c r="I4" s="329"/>
      <c r="J4" s="330"/>
      <c r="K4" s="330"/>
      <c r="L4" s="330"/>
      <c r="M4" s="330"/>
    </row>
    <row r="5" spans="1:13">
      <c r="G5" s="173" t="s">
        <v>527</v>
      </c>
      <c r="J5" s="190" t="s">
        <v>527</v>
      </c>
    </row>
    <row r="6" spans="1:13" ht="16" customHeight="1">
      <c r="G6" s="331" t="s">
        <v>734</v>
      </c>
      <c r="H6" s="331"/>
      <c r="I6" s="331"/>
      <c r="J6" s="331" t="s">
        <v>736</v>
      </c>
      <c r="K6" s="331"/>
      <c r="L6" s="331"/>
      <c r="M6" s="331"/>
    </row>
    <row r="7" spans="1:13">
      <c r="G7" s="331"/>
      <c r="H7" s="331"/>
      <c r="I7" s="331"/>
      <c r="J7" s="331"/>
      <c r="K7" s="331"/>
      <c r="L7" s="331"/>
      <c r="M7" s="331"/>
    </row>
    <row r="8" spans="1:13">
      <c r="G8" s="331"/>
      <c r="H8" s="331"/>
      <c r="I8" s="331"/>
      <c r="J8" s="331"/>
      <c r="K8" s="331"/>
      <c r="L8" s="331"/>
      <c r="M8" s="331"/>
    </row>
    <row r="9" spans="1:13">
      <c r="G9" s="320" t="s">
        <v>932</v>
      </c>
      <c r="J9" s="159" t="s">
        <v>233</v>
      </c>
    </row>
    <row r="10" spans="1:13" ht="16" customHeight="1">
      <c r="G10" s="331" t="s">
        <v>933</v>
      </c>
      <c r="H10" s="331"/>
      <c r="I10" s="331"/>
      <c r="J10" s="331" t="s">
        <v>737</v>
      </c>
      <c r="K10" s="331"/>
      <c r="L10" s="331"/>
      <c r="M10" s="331"/>
    </row>
    <row r="11" spans="1:13">
      <c r="G11" s="331"/>
      <c r="H11" s="331"/>
      <c r="I11" s="331"/>
      <c r="J11" s="331"/>
      <c r="K11" s="331"/>
      <c r="L11" s="331"/>
      <c r="M11" s="331"/>
    </row>
    <row r="12" spans="1:13">
      <c r="G12" s="331"/>
      <c r="H12" s="331"/>
      <c r="I12" s="331"/>
      <c r="J12" s="331"/>
      <c r="K12" s="331"/>
      <c r="L12" s="331"/>
      <c r="M12" s="331"/>
    </row>
    <row r="13" spans="1:13">
      <c r="G13" s="331"/>
      <c r="H13" s="331"/>
      <c r="I13" s="331"/>
      <c r="J13" s="331"/>
      <c r="K13" s="331"/>
      <c r="L13" s="331"/>
      <c r="M13" s="331"/>
    </row>
    <row r="14" spans="1:13">
      <c r="G14" s="174" t="s">
        <v>528</v>
      </c>
      <c r="J14" s="191" t="s">
        <v>563</v>
      </c>
    </row>
    <row r="15" spans="1:13">
      <c r="G15" s="331" t="s">
        <v>735</v>
      </c>
      <c r="H15" s="331"/>
      <c r="I15" s="331"/>
      <c r="J15" s="331" t="s">
        <v>564</v>
      </c>
      <c r="K15" s="331"/>
      <c r="L15" s="331"/>
      <c r="M15" s="331"/>
    </row>
    <row r="16" spans="1:13">
      <c r="G16" s="331"/>
      <c r="H16" s="331"/>
      <c r="I16" s="331"/>
      <c r="J16" s="331"/>
      <c r="K16" s="331"/>
      <c r="L16" s="331"/>
      <c r="M16" s="331"/>
    </row>
    <row r="17" spans="1:13">
      <c r="G17" s="331"/>
      <c r="H17" s="331"/>
      <c r="I17" s="331"/>
      <c r="J17" s="331"/>
      <c r="K17" s="331"/>
      <c r="L17" s="331"/>
      <c r="M17" s="331"/>
    </row>
    <row r="19" spans="1:13" s="214" customFormat="1" ht="15" customHeight="1"/>
    <row r="22" spans="1:13">
      <c r="C22" s="90"/>
      <c r="D22" s="90">
        <v>2025</v>
      </c>
      <c r="E22" s="90">
        <v>2030</v>
      </c>
    </row>
    <row r="23" spans="1:13">
      <c r="C23" s="90" t="s">
        <v>496</v>
      </c>
      <c r="D23" s="89">
        <f>IF(Transportation!L331&lt;Transportation!$C$7,-1,1)</f>
        <v>1</v>
      </c>
      <c r="E23" s="89">
        <f>IF(Transportation!Q331&lt;Transportation!$C$8,-1,1)</f>
        <v>1</v>
      </c>
    </row>
    <row r="24" spans="1:13">
      <c r="C24" s="90" t="s">
        <v>497</v>
      </c>
      <c r="D24" s="89">
        <f>IF(Thermal!L175&lt;Thermal!$C$7,-1,1)</f>
        <v>1</v>
      </c>
      <c r="E24" s="89">
        <f>IF(Thermal!Q175&lt;Thermal!$C$8,-1,1)</f>
        <v>1</v>
      </c>
    </row>
    <row r="25" spans="1:13">
      <c r="C25" s="90" t="s">
        <v>459</v>
      </c>
      <c r="D25" s="89">
        <f>1</f>
        <v>1</v>
      </c>
      <c r="E25" s="89">
        <f>1</f>
        <v>1</v>
      </c>
    </row>
    <row r="26" spans="1:13">
      <c r="A26" s="205"/>
      <c r="C26" s="90" t="s">
        <v>615</v>
      </c>
      <c r="D26" s="89">
        <f>IF((Thermal!L175+Transportation!L331+'Targets + Goals'!C19)&lt;'Targets + Goals'!$C$20,-1,1)</f>
        <v>1</v>
      </c>
      <c r="E26" s="89">
        <f>IF((Thermal!Q175+Transportation!Q331+'Targets + Goals'!C24)&lt;'Targets + Goals'!$C$25,-1,1)</f>
        <v>1</v>
      </c>
    </row>
    <row r="27" spans="1:13">
      <c r="A27" s="205"/>
    </row>
    <row r="28" spans="1:13" ht="27" customHeight="1">
      <c r="A28" s="328" t="s">
        <v>543</v>
      </c>
      <c r="B28" s="328"/>
      <c r="C28" s="328"/>
      <c r="D28" s="328"/>
      <c r="E28" s="172"/>
      <c r="F28" s="172"/>
      <c r="G28" s="172"/>
      <c r="H28" s="172"/>
      <c r="I28" s="172"/>
      <c r="J28" s="172"/>
      <c r="K28" s="172"/>
      <c r="L28" s="172"/>
      <c r="M28" s="172"/>
    </row>
    <row r="29" spans="1:13" ht="25" customHeight="1">
      <c r="A29" s="328"/>
      <c r="B29" s="328"/>
      <c r="C29" s="328"/>
      <c r="D29" s="328"/>
      <c r="E29" s="172"/>
      <c r="F29" s="172"/>
      <c r="G29" s="172"/>
      <c r="H29" s="172"/>
      <c r="I29" s="172"/>
      <c r="J29" s="172"/>
      <c r="K29" s="172"/>
      <c r="L29" s="172"/>
      <c r="M29" s="172"/>
    </row>
    <row r="61" spans="2:5">
      <c r="B61" s="90" t="s">
        <v>513</v>
      </c>
      <c r="C61" s="90" t="s">
        <v>526</v>
      </c>
      <c r="D61" s="90" t="s">
        <v>538</v>
      </c>
      <c r="E61" s="90" t="s">
        <v>537</v>
      </c>
    </row>
    <row r="62" spans="2:5">
      <c r="B62" s="169" t="s">
        <v>497</v>
      </c>
      <c r="C62" s="169" t="s">
        <v>527</v>
      </c>
      <c r="D62" s="170">
        <f>'Master Pivot'!$L$47</f>
        <v>0.17709033463215296</v>
      </c>
      <c r="E62" s="170">
        <f>'Master Pivot'!$L$48</f>
        <v>0.24472492161103146</v>
      </c>
    </row>
    <row r="63" spans="2:5">
      <c r="B63" s="169" t="s">
        <v>497</v>
      </c>
      <c r="C63" s="169" t="s">
        <v>499</v>
      </c>
      <c r="D63" s="170">
        <f>'Master Pivot'!$M$47</f>
        <v>0.18443682527384922</v>
      </c>
      <c r="E63" s="170">
        <f>'Master Pivot'!$M$48</f>
        <v>0.15502893978544754</v>
      </c>
    </row>
    <row r="64" spans="2:5">
      <c r="B64" s="169" t="s">
        <v>497</v>
      </c>
      <c r="C64" s="169" t="s">
        <v>938</v>
      </c>
      <c r="D64" s="170">
        <f>'Master Pivot'!$N$47</f>
        <v>0.10652219899229481</v>
      </c>
      <c r="E64" s="170">
        <f>'Master Pivot'!$N$48</f>
        <v>7.2640026038337108E-2</v>
      </c>
    </row>
    <row r="65" spans="1:12">
      <c r="B65" s="169" t="s">
        <v>496</v>
      </c>
      <c r="C65" s="169" t="s">
        <v>528</v>
      </c>
      <c r="D65" s="170">
        <f>'Master Pivot'!$P$47</f>
        <v>0.2594504432706935</v>
      </c>
      <c r="E65" s="170">
        <f>'Master Pivot'!$P$48</f>
        <v>0.1843615817290038</v>
      </c>
    </row>
    <row r="66" spans="1:12">
      <c r="B66" s="169" t="s">
        <v>496</v>
      </c>
      <c r="C66" s="169" t="s">
        <v>527</v>
      </c>
      <c r="D66" s="170">
        <f>'Master Pivot'!$Q$47</f>
        <v>0.16550086386163215</v>
      </c>
      <c r="E66" s="170">
        <f>'Master Pivot'!$Q$48</f>
        <v>0.19731822706878732</v>
      </c>
    </row>
    <row r="67" spans="1:12">
      <c r="B67" s="169" t="s">
        <v>496</v>
      </c>
      <c r="C67" s="169" t="s">
        <v>932</v>
      </c>
      <c r="D67" s="170">
        <f>'Master Pivot'!$R$47</f>
        <v>0.10687099029848914</v>
      </c>
      <c r="E67" s="170">
        <f>'Master Pivot'!$R$48</f>
        <v>0.14586339201706541</v>
      </c>
    </row>
    <row r="68" spans="1:12">
      <c r="B68" s="169" t="s">
        <v>459</v>
      </c>
      <c r="C68" s="169" t="s">
        <v>532</v>
      </c>
      <c r="D68" s="170">
        <f>'Master Pivot'!$K$47</f>
        <v>1.2834367088816235E-4</v>
      </c>
      <c r="E68" s="170">
        <f>'Master Pivot'!$J$48</f>
        <v>6.2911750327212723E-5</v>
      </c>
    </row>
    <row r="70" spans="1:12">
      <c r="A70" s="327" t="s">
        <v>546</v>
      </c>
      <c r="B70" s="327"/>
      <c r="C70" s="327"/>
      <c r="D70" s="327"/>
      <c r="E70" s="327"/>
      <c r="F70" s="327"/>
      <c r="G70" s="327"/>
      <c r="H70" s="327"/>
      <c r="I70" s="327"/>
      <c r="J70" s="327"/>
      <c r="K70" s="327"/>
      <c r="L70" s="327"/>
    </row>
    <row r="71" spans="1:12">
      <c r="A71" s="327"/>
      <c r="B71" s="327"/>
      <c r="C71" s="327"/>
      <c r="D71" s="327"/>
      <c r="E71" s="327"/>
      <c r="F71" s="327"/>
      <c r="G71" s="327"/>
      <c r="H71" s="327"/>
      <c r="I71" s="327"/>
      <c r="J71" s="327"/>
      <c r="K71" s="327"/>
      <c r="L71" s="327"/>
    </row>
    <row r="72" spans="1:12" ht="24">
      <c r="A72" s="304" t="s">
        <v>886</v>
      </c>
      <c r="B72" s="303"/>
      <c r="C72" s="303"/>
      <c r="D72" s="303"/>
      <c r="E72" s="303"/>
      <c r="F72" s="303"/>
      <c r="G72" s="303"/>
      <c r="H72" s="303"/>
      <c r="I72" s="303"/>
      <c r="J72" s="303"/>
      <c r="K72" s="303"/>
      <c r="L72" s="303"/>
    </row>
    <row r="73" spans="1:12" ht="25" customHeight="1"/>
    <row r="74" spans="1:12" ht="25" customHeight="1"/>
    <row r="75" spans="1:12" ht="26" customHeight="1"/>
    <row r="76" spans="1:12" ht="25" customHeight="1"/>
    <row r="77" spans="1:12" ht="24" customHeight="1"/>
    <row r="78" spans="1:12" ht="25" customHeight="1"/>
    <row r="79" spans="1:12" ht="25" customHeight="1"/>
    <row r="80" spans="1:12" ht="25" customHeight="1"/>
    <row r="81" spans="3:10" ht="25" customHeight="1"/>
    <row r="82" spans="3:10" ht="25" customHeight="1"/>
    <row r="83" spans="3:10" ht="25" customHeight="1"/>
    <row r="84" spans="3:10" ht="25" customHeight="1"/>
    <row r="85" spans="3:10" ht="25" customHeight="1"/>
    <row r="86" spans="3:10" ht="25" customHeight="1"/>
    <row r="87" spans="3:10" ht="25" customHeight="1"/>
    <row r="88" spans="3:10" ht="25" customHeight="1"/>
    <row r="89" spans="3:10" ht="25" customHeight="1"/>
    <row r="90" spans="3:10" ht="26" customHeight="1"/>
    <row r="92" spans="3:10">
      <c r="C92" s="90" t="s">
        <v>513</v>
      </c>
      <c r="D92" s="90" t="s">
        <v>526</v>
      </c>
      <c r="E92" s="90" t="s">
        <v>915</v>
      </c>
      <c r="F92" s="90" t="s">
        <v>660</v>
      </c>
      <c r="G92" s="90" t="s">
        <v>541</v>
      </c>
      <c r="H92" s="90" t="s">
        <v>539</v>
      </c>
      <c r="I92" s="90" t="s">
        <v>542</v>
      </c>
      <c r="J92" s="90" t="s">
        <v>540</v>
      </c>
    </row>
    <row r="93" spans="3:10">
      <c r="C93" s="204" t="s">
        <v>459</v>
      </c>
      <c r="D93" s="204" t="s">
        <v>532</v>
      </c>
      <c r="E93" s="204" t="s">
        <v>532</v>
      </c>
      <c r="F93" s="217"/>
      <c r="G93" s="230"/>
      <c r="H93" s="218"/>
      <c r="I93" s="230"/>
      <c r="J93" s="218"/>
    </row>
    <row r="94" spans="3:10">
      <c r="C94" s="204" t="s">
        <v>497</v>
      </c>
      <c r="D94" s="204" t="s">
        <v>527</v>
      </c>
      <c r="E94" s="204" t="s">
        <v>525</v>
      </c>
      <c r="F94" s="219">
        <f>Thermal!$E$21</f>
        <v>13769.800000000003</v>
      </c>
      <c r="G94" s="219">
        <f>Thermal!$L$21</f>
        <v>70000.00034045022</v>
      </c>
      <c r="H94" s="218">
        <f>'Master Pivot'!$N$37</f>
        <v>4.0835887478721702</v>
      </c>
      <c r="I94" s="219">
        <f>Thermal!$Q$21</f>
        <v>200000.00001961808</v>
      </c>
      <c r="J94" s="218">
        <f>'Master Pivot'!$N$38</f>
        <v>13.524539210418311</v>
      </c>
    </row>
    <row r="95" spans="3:10">
      <c r="C95" s="204" t="s">
        <v>497</v>
      </c>
      <c r="D95" s="204" t="s">
        <v>527</v>
      </c>
      <c r="E95" s="204" t="s">
        <v>179</v>
      </c>
      <c r="F95" s="219">
        <f>Thermal!$E$27</f>
        <v>198</v>
      </c>
      <c r="G95" s="219">
        <f>Thermal!$L$27</f>
        <v>1063.3440887272868</v>
      </c>
      <c r="H95" s="218">
        <f>'Master Pivot'!$S$37</f>
        <v>4.3704246905418529</v>
      </c>
      <c r="I95" s="219">
        <f>Thermal!$Q$27</f>
        <v>5023.3711236880617</v>
      </c>
      <c r="J95" s="218">
        <f>'Master Pivot'!$S$38</f>
        <v>24.370561230747786</v>
      </c>
    </row>
    <row r="96" spans="3:10">
      <c r="C96" s="217" t="s">
        <v>497</v>
      </c>
      <c r="D96" s="217" t="s">
        <v>527</v>
      </c>
      <c r="E96" s="217" t="s">
        <v>118</v>
      </c>
      <c r="F96" s="219">
        <f>Thermal!$E$31</f>
        <v>9510</v>
      </c>
      <c r="G96" s="219">
        <f>Thermal!$L$31</f>
        <v>50000.000000939777</v>
      </c>
      <c r="H96" s="218">
        <f>'Master Pivot'!$U$37</f>
        <v>4.2576235542523424</v>
      </c>
      <c r="I96" s="219">
        <f>Thermal!$Q$31</f>
        <v>200000.00000823964</v>
      </c>
      <c r="J96" s="218">
        <f>'Master Pivot'!$U$38</f>
        <v>20.030494217480509</v>
      </c>
    </row>
    <row r="97" spans="1:10">
      <c r="C97" s="204" t="s">
        <v>497</v>
      </c>
      <c r="D97" s="204" t="s">
        <v>914</v>
      </c>
      <c r="E97" s="204" t="s">
        <v>925</v>
      </c>
      <c r="F97" s="219">
        <f>Thermal!$E$37</f>
        <v>27186</v>
      </c>
      <c r="G97" s="219">
        <f>Thermal!$L$37</f>
        <v>79999.999999976455</v>
      </c>
      <c r="H97" s="218">
        <f>'Master Pivot'!$AD$37</f>
        <v>9.251101321585925E-2</v>
      </c>
      <c r="I97" s="219">
        <f>Thermal!$Q$37</f>
        <v>148101.99272927889</v>
      </c>
      <c r="J97" s="218">
        <f>'Master Pivot'!$AD$38</f>
        <v>0.15859030837004442</v>
      </c>
    </row>
    <row r="98" spans="1:10">
      <c r="C98" s="204" t="s">
        <v>497</v>
      </c>
      <c r="D98" s="204" t="s">
        <v>499</v>
      </c>
      <c r="E98" s="204" t="s">
        <v>313</v>
      </c>
      <c r="F98" s="219">
        <f>Thermal!$E$53</f>
        <v>231</v>
      </c>
      <c r="G98" s="219">
        <f>Thermal!$L$53</f>
        <v>1586.3764920808251</v>
      </c>
      <c r="H98" s="218">
        <f>'Master Pivot'!$J$37</f>
        <v>5.8674307016485931</v>
      </c>
      <c r="I98" s="219">
        <f>Thermal!$Q$53</f>
        <v>3204.6654072751967</v>
      </c>
      <c r="J98" s="218">
        <f>'Master Pivot'!$J$38</f>
        <v>12.873010421104748</v>
      </c>
    </row>
    <row r="99" spans="1:10">
      <c r="C99" s="204" t="s">
        <v>497</v>
      </c>
      <c r="D99" s="204" t="s">
        <v>499</v>
      </c>
      <c r="E99" s="204" t="s">
        <v>305</v>
      </c>
      <c r="F99" s="219">
        <f>Thermal!$E$49</f>
        <v>20490</v>
      </c>
      <c r="G99" s="219">
        <f>Thermal!$L$49</f>
        <v>30000.000042537424</v>
      </c>
      <c r="H99" s="218">
        <f>'Master Pivot'!$K$37</f>
        <v>0.46412884541422272</v>
      </c>
      <c r="I99" s="219">
        <f>Thermal!$Q$49</f>
        <v>50000.000000826782</v>
      </c>
      <c r="J99" s="218">
        <f>'Master Pivot'!$K$38</f>
        <v>1.4402147389373734</v>
      </c>
    </row>
    <row r="100" spans="1:10">
      <c r="C100" s="204" t="s">
        <v>497</v>
      </c>
      <c r="D100" s="204" t="s">
        <v>499</v>
      </c>
      <c r="E100" s="204" t="s">
        <v>325</v>
      </c>
      <c r="F100" s="284">
        <f>Thermal!$E$161</f>
        <v>2650.0000000000005</v>
      </c>
      <c r="G100" s="284">
        <f>Thermal!$L$161</f>
        <v>1417038.3756939059</v>
      </c>
      <c r="H100" s="218">
        <f>GETPIVOTDATA("Count",'Master Pivot'!$I$34,"Year",2025,"Technology","RNG")</f>
        <v>533.73146252600213</v>
      </c>
      <c r="I100" s="284">
        <f>Thermal!$Q$161</f>
        <v>2839220.8468387607</v>
      </c>
      <c r="J100" s="218">
        <f>GETPIVOTDATA("Count",'Master Pivot'!$I$34,"Year",2030,"Technology","RNG")</f>
        <v>1070.4040931467021</v>
      </c>
    </row>
    <row r="101" spans="1:10">
      <c r="C101" s="217" t="s">
        <v>497</v>
      </c>
      <c r="D101" s="217" t="s">
        <v>499</v>
      </c>
      <c r="E101" s="217" t="s">
        <v>292</v>
      </c>
      <c r="F101" s="284">
        <f>Thermal!$E$167</f>
        <v>280423.8</v>
      </c>
      <c r="G101" s="284">
        <f>Thermal!$L$167</f>
        <v>280423.8</v>
      </c>
      <c r="H101" s="218">
        <f>'Master Pivot'!$AD$37</f>
        <v>9.251101321585925E-2</v>
      </c>
      <c r="I101" s="284">
        <f>Thermal!$Q$167</f>
        <v>1020640.2112648934</v>
      </c>
      <c r="J101" s="218">
        <f>'Master Pivot'!$AD$38</f>
        <v>0.15859030837004442</v>
      </c>
    </row>
    <row r="102" spans="1:10">
      <c r="C102" s="217" t="s">
        <v>497</v>
      </c>
      <c r="D102" s="217" t="s">
        <v>914</v>
      </c>
      <c r="E102" s="217" t="s">
        <v>926</v>
      </c>
      <c r="F102" s="324">
        <f>Thermal!$E$123</f>
        <v>15767000</v>
      </c>
      <c r="G102" s="324">
        <f>Thermal!$L$123</f>
        <v>15223364.038245138</v>
      </c>
      <c r="H102" s="218">
        <f>'Master Pivot'!$AI$37</f>
        <v>-3.4479353190515774E-2</v>
      </c>
      <c r="I102" s="324">
        <f>Thermal!$Q$123</f>
        <v>14846566.796618963</v>
      </c>
      <c r="J102" s="218">
        <f>'Master Pivot'!$AI$38</f>
        <v>-5.8377193085624238E-2</v>
      </c>
    </row>
    <row r="103" spans="1:10">
      <c r="C103" s="217" t="s">
        <v>497</v>
      </c>
      <c r="D103" s="217" t="s">
        <v>914</v>
      </c>
      <c r="E103" s="217" t="s">
        <v>928</v>
      </c>
      <c r="F103" s="324">
        <f>Thermal!$E$127</f>
        <v>6788000</v>
      </c>
      <c r="G103" s="324">
        <f>Thermal!$L$127</f>
        <v>6632741.0379269272</v>
      </c>
      <c r="H103" s="218">
        <f>'Master Pivot'!$AJ$37</f>
        <v>-2.2872563652485679E-2</v>
      </c>
      <c r="I103" s="324">
        <f>Thermal!$Q$127</f>
        <v>6524020.7366223745</v>
      </c>
      <c r="J103" s="218">
        <f>'Master Pivot'!$AJ$38</f>
        <v>-3.8889107745672585E-2</v>
      </c>
    </row>
    <row r="104" spans="1:10">
      <c r="C104" s="204" t="s">
        <v>496</v>
      </c>
      <c r="D104" s="204" t="s">
        <v>932</v>
      </c>
      <c r="E104" s="204" t="s">
        <v>553</v>
      </c>
      <c r="F104" s="231">
        <f>Transportation!$E$248</f>
        <v>22055.120000000003</v>
      </c>
      <c r="G104" s="231">
        <f>Transportation!$L$63</f>
        <v>30304.949681383805</v>
      </c>
      <c r="H104" s="218">
        <f>'Master Pivot'!$L$37</f>
        <v>0.3740550802436714</v>
      </c>
      <c r="I104" s="231">
        <f>Transportation!$Q$63</f>
        <v>32999.999995765829</v>
      </c>
      <c r="J104" s="218">
        <f>'Master Pivot'!$L$38</f>
        <v>0.49625121041127074</v>
      </c>
    </row>
    <row r="105" spans="1:10">
      <c r="C105" s="204" t="s">
        <v>496</v>
      </c>
      <c r="D105" s="204" t="s">
        <v>932</v>
      </c>
      <c r="E105" s="204" t="s">
        <v>291</v>
      </c>
      <c r="F105" s="232">
        <f>Transportation!$E$220</f>
        <v>10051.573475609755</v>
      </c>
      <c r="G105" s="230">
        <f>Transportation!$L$46</f>
        <v>12518.323557315443</v>
      </c>
      <c r="H105" s="218">
        <f>'Master Pivot'!$M$37</f>
        <v>0.24540934687402743</v>
      </c>
      <c r="I105" s="230">
        <f>Transportation!$Q$46</f>
        <v>30558.207263908644</v>
      </c>
      <c r="J105" s="218">
        <f>'Master Pivot'!$M$38</f>
        <v>2.0401416592196675</v>
      </c>
    </row>
    <row r="106" spans="1:10">
      <c r="C106" s="204" t="s">
        <v>496</v>
      </c>
      <c r="D106" s="204" t="s">
        <v>932</v>
      </c>
      <c r="E106" s="204" t="s">
        <v>423</v>
      </c>
      <c r="F106" s="231">
        <f>Transportation!$E$231</f>
        <v>2800</v>
      </c>
      <c r="G106" s="231">
        <f>Transportation!$L$53</f>
        <v>4515.7500741652784</v>
      </c>
      <c r="H106" s="218">
        <f>'Master Pivot'!$X$37</f>
        <v>0.61276788363045653</v>
      </c>
      <c r="I106" s="231">
        <f>Transportation!$Q$53</f>
        <v>6353.2437307624959</v>
      </c>
      <c r="J106" s="218">
        <f>'Master Pivot'!$X$38</f>
        <v>1.2690156181294627</v>
      </c>
    </row>
    <row r="107" spans="1:10">
      <c r="A107" s="205"/>
      <c r="C107" s="204" t="s">
        <v>496</v>
      </c>
      <c r="D107" s="204" t="s">
        <v>932</v>
      </c>
      <c r="E107" s="204" t="s">
        <v>288</v>
      </c>
      <c r="F107" s="233">
        <f>Transportation!$E$240</f>
        <v>94249</v>
      </c>
      <c r="G107" s="233">
        <f>Transportation!$L$58</f>
        <v>115914.38194242859</v>
      </c>
      <c r="H107" s="218">
        <f>'Master Pivot'!$Y$37</f>
        <v>0.22987386542487018</v>
      </c>
      <c r="I107" s="233">
        <f>Transportation!$Q$58</f>
        <v>134376.53782436554</v>
      </c>
      <c r="J107" s="218">
        <f>'Master Pivot'!$Y$38</f>
        <v>0.42576088684617919</v>
      </c>
    </row>
    <row r="108" spans="1:10">
      <c r="A108" s="205"/>
      <c r="C108" s="217" t="s">
        <v>496</v>
      </c>
      <c r="D108" s="204" t="s">
        <v>932</v>
      </c>
      <c r="E108" s="217" t="s">
        <v>351</v>
      </c>
      <c r="F108" s="231">
        <f>Transportation!$E$279</f>
        <v>24206</v>
      </c>
      <c r="G108" s="231">
        <f>Transportation!$L$68</f>
        <v>32434</v>
      </c>
      <c r="H108" s="218">
        <f>'Master Pivot'!$AB$37</f>
        <v>0.33991572337436998</v>
      </c>
      <c r="I108" s="231">
        <f>Transportation!$Q$68</f>
        <v>48651</v>
      </c>
      <c r="J108" s="218">
        <f>'Master Pivot'!$AB$38</f>
        <v>1.009873585061555</v>
      </c>
    </row>
    <row r="109" spans="1:10">
      <c r="C109" s="204" t="s">
        <v>496</v>
      </c>
      <c r="D109" s="204" t="s">
        <v>528</v>
      </c>
      <c r="E109" s="204" t="s">
        <v>586</v>
      </c>
      <c r="F109" s="281">
        <f>Transportation!$E$314+Transportation!$E$315</f>
        <v>6970964.7772868322</v>
      </c>
      <c r="G109" s="281">
        <f>Transportation!$L$314+Transportation!$L$315</f>
        <v>9529153.9306916725</v>
      </c>
      <c r="H109" s="218">
        <f>'Master Pivot'!$T$37</f>
        <v>0.36697777641052903</v>
      </c>
      <c r="I109" s="281">
        <f>Transportation!$P$314+Transportation!$P$315</f>
        <v>12574528.731908202</v>
      </c>
      <c r="J109" s="282">
        <f>'Master Pivot'!$T$38</f>
        <v>1.1238953686820634</v>
      </c>
    </row>
    <row r="110" spans="1:10">
      <c r="C110" s="204" t="s">
        <v>496</v>
      </c>
      <c r="D110" s="204" t="s">
        <v>528</v>
      </c>
      <c r="E110" s="204" t="s">
        <v>587</v>
      </c>
      <c r="F110" s="281">
        <f>Transportation!E297+Transportation!E299+Transportation!E163</f>
        <v>21970532.705751933</v>
      </c>
      <c r="G110" s="281">
        <f>Transportation!L297+Transportation!L299+Transportation!L163</f>
        <v>18369819.150978342</v>
      </c>
      <c r="H110" s="218">
        <f>'Master Pivot'!$W$37</f>
        <v>-0.16388831363342032</v>
      </c>
      <c r="I110" s="281">
        <f>Transportation!P297+Transportation!P299+Transportation!P163</f>
        <v>13892469.776328953</v>
      </c>
      <c r="J110" s="282">
        <f>'Master Pivot'!$W$38</f>
        <v>-0.25480746833330098</v>
      </c>
    </row>
    <row r="111" spans="1:10">
      <c r="C111" s="204" t="s">
        <v>496</v>
      </c>
      <c r="D111" s="204" t="s">
        <v>528</v>
      </c>
      <c r="E111" s="204" t="s">
        <v>588</v>
      </c>
      <c r="F111" s="232">
        <f>Transportation!$E$159</f>
        <v>12027</v>
      </c>
      <c r="G111" s="230">
        <f>Transportation!$L$87</f>
        <v>24000.000118333963</v>
      </c>
      <c r="H111" s="218">
        <f>'Master Pivot'!$V$37</f>
        <v>0.99551011210891849</v>
      </c>
      <c r="I111" s="230">
        <f>Transportation!$Q$87</f>
        <v>42535.811738812758</v>
      </c>
      <c r="J111" s="218">
        <f>'Master Pivot'!$V$38</f>
        <v>2.5366934180437979</v>
      </c>
    </row>
    <row r="112" spans="1:10">
      <c r="C112" s="204" t="s">
        <v>496</v>
      </c>
      <c r="D112" s="204" t="s">
        <v>527</v>
      </c>
      <c r="E112" s="204" t="s">
        <v>583</v>
      </c>
      <c r="F112" s="232">
        <f>Transportation!$E$32</f>
        <v>0</v>
      </c>
      <c r="G112" s="230">
        <f>Transportation!$L$32</f>
        <v>47.76411285608242</v>
      </c>
      <c r="H112" s="218">
        <f>'Master Pivot'!$O$37</f>
        <v>46.76411285608242</v>
      </c>
      <c r="I112" s="230">
        <f>Transportation!$Q$32</f>
        <v>213.18720813516202</v>
      </c>
      <c r="J112" s="218">
        <f>'Master Pivot'!$O$38</f>
        <v>212.18720813516202</v>
      </c>
    </row>
    <row r="113" spans="1:10">
      <c r="C113" s="204" t="s">
        <v>496</v>
      </c>
      <c r="D113" s="204" t="s">
        <v>527</v>
      </c>
      <c r="E113" s="204" t="s">
        <v>584</v>
      </c>
      <c r="F113" s="232">
        <f>Transportation!$E$258</f>
        <v>1</v>
      </c>
      <c r="G113" s="230">
        <f>Transportation!$L$39</f>
        <v>85.651869824432836</v>
      </c>
      <c r="H113" s="218">
        <f>'Master Pivot'!$P$37</f>
        <v>84.651869824432836</v>
      </c>
      <c r="I113" s="230">
        <f>Transportation!$Q$39</f>
        <v>1095.0226911368609</v>
      </c>
      <c r="J113" s="218">
        <f>'Master Pivot'!$P$38</f>
        <v>1094.0226911368609</v>
      </c>
    </row>
    <row r="114" spans="1:10">
      <c r="A114" s="205"/>
      <c r="C114" s="217" t="s">
        <v>496</v>
      </c>
      <c r="D114" s="204" t="s">
        <v>932</v>
      </c>
      <c r="E114" s="217" t="s">
        <v>812</v>
      </c>
      <c r="F114" s="290">
        <f>'Master Pivot'!$F$77</f>
        <v>12497</v>
      </c>
      <c r="G114" s="290">
        <f>'Master Pivot'!$F$78</f>
        <v>12497</v>
      </c>
      <c r="H114" s="218"/>
      <c r="I114" s="290">
        <f>'Master Pivot'!$F$79</f>
        <v>11000.000000724252</v>
      </c>
      <c r="J114" s="218"/>
    </row>
    <row r="115" spans="1:10">
      <c r="A115" s="205"/>
      <c r="C115" s="217" t="s">
        <v>496</v>
      </c>
      <c r="D115" s="217" t="s">
        <v>528</v>
      </c>
      <c r="E115" s="217" t="s">
        <v>723</v>
      </c>
      <c r="F115" s="291">
        <f>'Master Pivot'!$F$74</f>
        <v>6.5</v>
      </c>
      <c r="G115" s="291">
        <f>'Master Pivot'!$F$75</f>
        <v>7.1999999999999975</v>
      </c>
      <c r="H115" s="218"/>
      <c r="I115" s="291">
        <f>'Master Pivot'!$F$76</f>
        <v>7.6999999999999957</v>
      </c>
      <c r="J115" s="218"/>
    </row>
    <row r="116" spans="1:10">
      <c r="A116" s="205"/>
      <c r="C116" s="321" t="s">
        <v>496</v>
      </c>
      <c r="D116" s="321" t="s">
        <v>528</v>
      </c>
      <c r="E116" s="321" t="s">
        <v>718</v>
      </c>
      <c r="F116" s="325">
        <f>'Master Pivot'!$F$71</f>
        <v>22.7</v>
      </c>
      <c r="G116" s="325">
        <f>'Master Pivot'!$F$72</f>
        <v>24.800000000000004</v>
      </c>
      <c r="H116" s="323"/>
      <c r="I116" s="325">
        <f>'Master Pivot'!$F$73</f>
        <v>26.300000000000008</v>
      </c>
      <c r="J116" s="323"/>
    </row>
    <row r="117" spans="1:10">
      <c r="A117" s="205"/>
      <c r="C117" s="321" t="s">
        <v>496</v>
      </c>
      <c r="D117" s="321" t="s">
        <v>527</v>
      </c>
      <c r="E117" s="321" t="s">
        <v>585</v>
      </c>
      <c r="F117" s="326">
        <f>Transportation!$E$22</f>
        <v>2985</v>
      </c>
      <c r="G117" s="322">
        <f>Transportation!$L$22</f>
        <v>46000.000000067419</v>
      </c>
      <c r="H117" s="323">
        <f>'Master Pivot'!$Q$37</f>
        <v>14.410385259654078</v>
      </c>
      <c r="I117" s="322">
        <f>Transportation!$Q$22</f>
        <v>120000.00000157979</v>
      </c>
      <c r="J117" s="323">
        <f>'Master Pivot'!$Q$38</f>
        <v>39.201005025654872</v>
      </c>
    </row>
    <row r="118" spans="1:10">
      <c r="F118" s="225" t="s">
        <v>632</v>
      </c>
    </row>
  </sheetData>
  <sheetProtection sheet="1" objects="1" scenarios="1"/>
  <mergeCells count="10">
    <mergeCell ref="A70:L71"/>
    <mergeCell ref="A28:D29"/>
    <mergeCell ref="G3:I4"/>
    <mergeCell ref="J3:M4"/>
    <mergeCell ref="G6:I8"/>
    <mergeCell ref="G10:I13"/>
    <mergeCell ref="G15:I17"/>
    <mergeCell ref="J6:M8"/>
    <mergeCell ref="J15:M17"/>
    <mergeCell ref="J10:M13"/>
  </mergeCells>
  <conditionalFormatting sqref="D62:D68">
    <cfRule type="dataBar" priority="10">
      <dataBar>
        <cfvo type="min"/>
        <cfvo type="max"/>
        <color rgb="FF008AEF"/>
      </dataBar>
      <extLst>
        <ext xmlns:x14="http://schemas.microsoft.com/office/spreadsheetml/2009/9/main" uri="{B025F937-C7B1-47D3-B67F-A62EFF666E3E}">
          <x14:id>{B6F76B99-96CB-4E4F-BD36-0AFBC3212ED7}</x14:id>
        </ext>
      </extLst>
    </cfRule>
  </conditionalFormatting>
  <conditionalFormatting sqref="E62:E68">
    <cfRule type="dataBar" priority="9">
      <dataBar>
        <cfvo type="min"/>
        <cfvo type="max"/>
        <color rgb="FF63C384"/>
      </dataBar>
      <extLst>
        <ext xmlns:x14="http://schemas.microsoft.com/office/spreadsheetml/2009/9/main" uri="{B025F937-C7B1-47D3-B67F-A62EFF666E3E}">
          <x14:id>{5D2446A9-4273-AF4D-95B2-0D2226B56CA8}</x14:id>
        </ext>
      </extLst>
    </cfRule>
  </conditionalFormatting>
  <conditionalFormatting sqref="H94:H97 H99:H117">
    <cfRule type="dataBar" priority="36">
      <dataBar>
        <cfvo type="min"/>
        <cfvo type="max"/>
        <color rgb="FFFFB628"/>
      </dataBar>
      <extLst>
        <ext xmlns:x14="http://schemas.microsoft.com/office/spreadsheetml/2009/9/main" uri="{B025F937-C7B1-47D3-B67F-A62EFF666E3E}">
          <x14:id>{D75CF4F3-1BE1-324E-97FA-C63A4F12E851}</x14:id>
        </ext>
      </extLst>
    </cfRule>
  </conditionalFormatting>
  <conditionalFormatting sqref="J94:J97 J99:J103 J105:J117">
    <cfRule type="dataBar" priority="39">
      <dataBar>
        <cfvo type="min"/>
        <cfvo type="max"/>
        <color rgb="FF63C384"/>
      </dataBar>
      <extLst>
        <ext xmlns:x14="http://schemas.microsoft.com/office/spreadsheetml/2009/9/main" uri="{B025F937-C7B1-47D3-B67F-A62EFF666E3E}">
          <x14:id>{0A6C8EFC-5265-B44E-93D2-994063462AC2}</x14:id>
        </ext>
      </extLst>
    </cfRule>
  </conditionalFormatting>
  <conditionalFormatting sqref="D23:E26">
    <cfRule type="iconSet" priority="44">
      <iconSet iconSet="3Symbols2" showValue="0">
        <cfvo type="percent" val="0"/>
        <cfvo type="percent" val="33"/>
        <cfvo type="percent" val="67"/>
      </iconSet>
    </cfRule>
  </conditionalFormatting>
  <pageMargins left="0.7" right="0.7" top="0.75" bottom="0.75" header="0.3" footer="0.3"/>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6F76B99-96CB-4E4F-BD36-0AFBC3212ED7}">
            <x14:dataBar minLength="0" maxLength="100" border="1" negativeBarBorderColorSameAsPositive="0">
              <x14:cfvo type="autoMin"/>
              <x14:cfvo type="autoMax"/>
              <x14:borderColor rgb="FF008AEF"/>
              <x14:negativeFillColor rgb="FFFF0000"/>
              <x14:negativeBorderColor rgb="FFFF0000"/>
              <x14:axisColor rgb="FF000000"/>
            </x14:dataBar>
          </x14:cfRule>
          <xm:sqref>D62:D68</xm:sqref>
        </x14:conditionalFormatting>
        <x14:conditionalFormatting xmlns:xm="http://schemas.microsoft.com/office/excel/2006/main">
          <x14:cfRule type="dataBar" id="{5D2446A9-4273-AF4D-95B2-0D2226B56CA8}">
            <x14:dataBar minLength="0" maxLength="100" border="1" negativeBarBorderColorSameAsPositive="0">
              <x14:cfvo type="autoMin"/>
              <x14:cfvo type="autoMax"/>
              <x14:borderColor rgb="FF63C384"/>
              <x14:negativeFillColor rgb="FFFF0000"/>
              <x14:negativeBorderColor rgb="FFFF0000"/>
              <x14:axisColor rgb="FF000000"/>
            </x14:dataBar>
          </x14:cfRule>
          <xm:sqref>E62:E68</xm:sqref>
        </x14:conditionalFormatting>
        <x14:conditionalFormatting xmlns:xm="http://schemas.microsoft.com/office/excel/2006/main">
          <x14:cfRule type="dataBar" id="{D75CF4F3-1BE1-324E-97FA-C63A4F12E851}">
            <x14:dataBar minLength="0" maxLength="100" gradient="0">
              <x14:cfvo type="autoMin"/>
              <x14:cfvo type="autoMax"/>
              <x14:negativeFillColor rgb="FFFF0000"/>
              <x14:axisColor rgb="FF000000"/>
            </x14:dataBar>
          </x14:cfRule>
          <xm:sqref>H94:H97 H99:H117</xm:sqref>
        </x14:conditionalFormatting>
        <x14:conditionalFormatting xmlns:xm="http://schemas.microsoft.com/office/excel/2006/main">
          <x14:cfRule type="dataBar" id="{0A6C8EFC-5265-B44E-93D2-994063462AC2}">
            <x14:dataBar minLength="0" maxLength="100" gradient="0">
              <x14:cfvo type="autoMin"/>
              <x14:cfvo type="autoMax"/>
              <x14:negativeFillColor rgb="FFFF0000"/>
              <x14:axisColor rgb="FF000000"/>
            </x14:dataBar>
          </x14:cfRule>
          <xm:sqref>J94:J97 J99:J103 J105:J117</xm:sqref>
        </x14:conditionalFormatting>
      </x14:conditionalFormattings>
    </ex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DCC02-1C47-624E-818C-CF19C307D258}">
  <dimension ref="A1:N301"/>
  <sheetViews>
    <sheetView zoomScaleNormal="100" workbookViewId="0">
      <pane xSplit="1" ySplit="4" topLeftCell="B16" activePane="bottomRight" state="frozen"/>
      <selection pane="topRight" activeCell="B1" sqref="B1"/>
      <selection pane="bottomLeft" activeCell="A4" sqref="A4"/>
      <selection pane="bottomRight" activeCell="F34" sqref="F34"/>
    </sheetView>
  </sheetViews>
  <sheetFormatPr baseColWidth="10" defaultColWidth="11" defaultRowHeight="16"/>
  <cols>
    <col min="1" max="1" width="38.1640625" customWidth="1"/>
    <col min="3" max="3" width="12.5" style="44" bestFit="1" customWidth="1"/>
    <col min="4" max="4" width="12.1640625" bestFit="1" customWidth="1"/>
    <col min="5" max="5" width="9.33203125" customWidth="1"/>
    <col min="11" max="11" width="12.1640625" bestFit="1" customWidth="1"/>
    <col min="13" max="13" width="12.6640625" bestFit="1" customWidth="1"/>
  </cols>
  <sheetData>
    <row r="1" spans="1:10" s="3" customFormat="1" ht="26">
      <c r="A1" s="3" t="s">
        <v>91</v>
      </c>
      <c r="C1" s="80"/>
    </row>
    <row r="2" spans="1:10" s="3" customFormat="1" ht="17" customHeight="1">
      <c r="B2" s="295" t="s">
        <v>877</v>
      </c>
      <c r="C2" s="80"/>
    </row>
    <row r="3" spans="1:10">
      <c r="A3" s="296" t="s">
        <v>28</v>
      </c>
      <c r="B3" s="296" t="s">
        <v>31</v>
      </c>
      <c r="C3" s="246" t="s">
        <v>93</v>
      </c>
      <c r="D3" s="296"/>
      <c r="E3" s="296"/>
      <c r="F3" s="296" t="s">
        <v>94</v>
      </c>
      <c r="G3" s="296"/>
      <c r="H3" s="296"/>
      <c r="I3" s="296"/>
      <c r="J3" s="296" t="s">
        <v>139</v>
      </c>
    </row>
    <row r="5" spans="1:10">
      <c r="A5" s="85" t="s">
        <v>92</v>
      </c>
    </row>
    <row r="6" spans="1:10">
      <c r="A6" t="s">
        <v>200</v>
      </c>
      <c r="B6" s="56" t="s">
        <v>199</v>
      </c>
      <c r="C6" s="74">
        <v>9.9700000000000006</v>
      </c>
      <c r="F6" t="s">
        <v>201</v>
      </c>
    </row>
    <row r="7" spans="1:10">
      <c r="A7" t="s">
        <v>267</v>
      </c>
      <c r="B7" s="56" t="s">
        <v>199</v>
      </c>
      <c r="C7" s="74">
        <v>8.64</v>
      </c>
      <c r="F7" t="s">
        <v>201</v>
      </c>
    </row>
    <row r="8" spans="1:10">
      <c r="A8" t="s">
        <v>210</v>
      </c>
      <c r="B8" s="56" t="s">
        <v>199</v>
      </c>
      <c r="C8" s="74">
        <v>8.64</v>
      </c>
      <c r="F8" t="s">
        <v>201</v>
      </c>
    </row>
    <row r="9" spans="1:10">
      <c r="A9" t="s">
        <v>259</v>
      </c>
      <c r="B9" s="55"/>
      <c r="C9"/>
    </row>
    <row r="10" spans="1:10">
      <c r="A10" t="s">
        <v>260</v>
      </c>
      <c r="B10" s="56" t="s">
        <v>1</v>
      </c>
      <c r="C10" s="74">
        <v>0.26</v>
      </c>
      <c r="F10" t="s">
        <v>263</v>
      </c>
    </row>
    <row r="11" spans="1:10">
      <c r="A11" t="s">
        <v>261</v>
      </c>
      <c r="B11" s="56" t="s">
        <v>1</v>
      </c>
      <c r="C11" s="74">
        <v>0.4</v>
      </c>
      <c r="F11" t="s">
        <v>263</v>
      </c>
    </row>
    <row r="12" spans="1:10">
      <c r="A12" t="s">
        <v>262</v>
      </c>
      <c r="B12" s="56" t="s">
        <v>1</v>
      </c>
      <c r="C12" s="74">
        <v>0.8</v>
      </c>
      <c r="F12" t="s">
        <v>263</v>
      </c>
    </row>
    <row r="13" spans="1:10">
      <c r="A13" t="s">
        <v>204</v>
      </c>
      <c r="B13" s="56" t="s">
        <v>1</v>
      </c>
      <c r="C13" s="74">
        <v>0.4</v>
      </c>
      <c r="F13" t="s">
        <v>258</v>
      </c>
    </row>
    <row r="14" spans="1:10">
      <c r="A14" t="s">
        <v>205</v>
      </c>
      <c r="B14" s="56" t="s">
        <v>1</v>
      </c>
      <c r="C14" s="74">
        <v>0.34</v>
      </c>
      <c r="F14" t="s">
        <v>258</v>
      </c>
    </row>
    <row r="15" spans="1:10">
      <c r="A15" t="s">
        <v>206</v>
      </c>
      <c r="B15" s="56" t="s">
        <v>1</v>
      </c>
      <c r="C15" s="74">
        <v>0.02</v>
      </c>
      <c r="F15" t="s">
        <v>258</v>
      </c>
    </row>
    <row r="16" spans="1:10">
      <c r="A16" t="s">
        <v>207</v>
      </c>
      <c r="B16" s="56" t="s">
        <v>1</v>
      </c>
      <c r="C16" s="74">
        <v>0.24</v>
      </c>
      <c r="F16" t="s">
        <v>258</v>
      </c>
    </row>
    <row r="17" spans="1:10">
      <c r="A17" t="s">
        <v>444</v>
      </c>
      <c r="B17" s="56"/>
      <c r="C17" s="74">
        <v>3.4119999999999999</v>
      </c>
      <c r="F17" s="55" t="s">
        <v>443</v>
      </c>
    </row>
    <row r="18" spans="1:10">
      <c r="B18" s="14"/>
    </row>
    <row r="19" spans="1:10">
      <c r="A19" s="85" t="s">
        <v>131</v>
      </c>
      <c r="B19" s="14" t="s">
        <v>97</v>
      </c>
    </row>
    <row r="20" spans="1:10">
      <c r="A20" s="274" t="s">
        <v>132</v>
      </c>
      <c r="B20" s="14" t="s">
        <v>221</v>
      </c>
      <c r="C20" s="74">
        <v>8.99</v>
      </c>
      <c r="F20" s="274" t="s">
        <v>878</v>
      </c>
    </row>
    <row r="21" spans="1:10">
      <c r="A21" s="274" t="s">
        <v>133</v>
      </c>
      <c r="B21" s="14" t="s">
        <v>221</v>
      </c>
      <c r="C21" s="74">
        <v>10.24</v>
      </c>
      <c r="D21" s="48"/>
      <c r="F21" s="274" t="s">
        <v>879</v>
      </c>
    </row>
    <row r="22" spans="1:10">
      <c r="A22" t="s">
        <v>135</v>
      </c>
      <c r="B22" s="14" t="s">
        <v>134</v>
      </c>
      <c r="C22" s="74">
        <v>63.12</v>
      </c>
      <c r="F22" t="s">
        <v>879</v>
      </c>
    </row>
    <row r="23" spans="1:10">
      <c r="A23" t="s">
        <v>164</v>
      </c>
      <c r="B23" s="14" t="s">
        <v>134</v>
      </c>
      <c r="C23" s="74">
        <v>74.209999999999994</v>
      </c>
      <c r="F23" t="s">
        <v>879</v>
      </c>
    </row>
    <row r="24" spans="1:10">
      <c r="A24" t="s">
        <v>136</v>
      </c>
      <c r="B24" s="14" t="s">
        <v>134</v>
      </c>
      <c r="C24" s="74">
        <v>75.45</v>
      </c>
      <c r="F24" t="s">
        <v>879</v>
      </c>
    </row>
    <row r="25" spans="1:10">
      <c r="A25" t="s">
        <v>445</v>
      </c>
      <c r="B25" s="14" t="s">
        <v>446</v>
      </c>
      <c r="C25" s="74">
        <v>28</v>
      </c>
      <c r="D25" s="55"/>
      <c r="E25" s="205"/>
      <c r="F25" s="55" t="s">
        <v>594</v>
      </c>
    </row>
    <row r="26" spans="1:10">
      <c r="A26" t="s">
        <v>447</v>
      </c>
      <c r="B26" s="14" t="s">
        <v>446</v>
      </c>
      <c r="C26" s="74">
        <v>310</v>
      </c>
      <c r="F26" s="55" t="s">
        <v>448</v>
      </c>
    </row>
    <row r="27" spans="1:10">
      <c r="A27" s="274" t="s">
        <v>209</v>
      </c>
      <c r="B27" s="14" t="s">
        <v>1</v>
      </c>
      <c r="C27" s="74">
        <v>0.19920172648247228</v>
      </c>
      <c r="F27" t="s">
        <v>881</v>
      </c>
    </row>
    <row r="28" spans="1:10">
      <c r="A28" t="s">
        <v>137</v>
      </c>
      <c r="B28" s="14" t="s">
        <v>134</v>
      </c>
      <c r="C28" s="74">
        <v>104</v>
      </c>
      <c r="F28" t="s">
        <v>879</v>
      </c>
    </row>
    <row r="29" spans="1:10">
      <c r="A29" t="s">
        <v>138</v>
      </c>
      <c r="B29" s="14" t="s">
        <v>134</v>
      </c>
      <c r="C29" s="183">
        <v>53.114800000000002</v>
      </c>
      <c r="F29" t="s">
        <v>879</v>
      </c>
      <c r="J29" s="48"/>
    </row>
    <row r="30" spans="1:10">
      <c r="A30" t="s">
        <v>170</v>
      </c>
      <c r="B30" s="14" t="s">
        <v>134</v>
      </c>
      <c r="C30" s="184">
        <v>5.44</v>
      </c>
      <c r="D30" s="55"/>
      <c r="E30" s="205"/>
      <c r="F30" t="s">
        <v>645</v>
      </c>
    </row>
    <row r="31" spans="1:10">
      <c r="A31" t="s">
        <v>293</v>
      </c>
      <c r="B31" s="14" t="s">
        <v>221</v>
      </c>
      <c r="C31" s="184">
        <v>5.46</v>
      </c>
      <c r="F31" s="42" t="s">
        <v>815</v>
      </c>
      <c r="J31" t="s">
        <v>880</v>
      </c>
    </row>
    <row r="32" spans="1:10">
      <c r="A32" t="s">
        <v>325</v>
      </c>
      <c r="B32" s="14" t="s">
        <v>221</v>
      </c>
      <c r="C32" s="184">
        <v>0</v>
      </c>
      <c r="F32" s="55"/>
      <c r="J32" s="285" t="s">
        <v>916</v>
      </c>
    </row>
    <row r="33" spans="1:10">
      <c r="A33" t="s">
        <v>560</v>
      </c>
      <c r="B33" s="14" t="s">
        <v>134</v>
      </c>
      <c r="C33" s="184">
        <v>46</v>
      </c>
      <c r="F33" s="42" t="s">
        <v>815</v>
      </c>
      <c r="J33" t="s">
        <v>930</v>
      </c>
    </row>
    <row r="34" spans="1:10">
      <c r="A34" t="s">
        <v>704</v>
      </c>
      <c r="B34" s="14" t="s">
        <v>221</v>
      </c>
      <c r="C34" s="184">
        <v>5.2</v>
      </c>
      <c r="F34" s="42" t="s">
        <v>815</v>
      </c>
      <c r="J34" t="s">
        <v>930</v>
      </c>
    </row>
    <row r="35" spans="1:10">
      <c r="B35" s="14"/>
      <c r="C35" s="185"/>
      <c r="F35" s="55"/>
    </row>
    <row r="36" spans="1:10">
      <c r="A36" s="85" t="s">
        <v>481</v>
      </c>
      <c r="B36" s="14"/>
      <c r="C36" s="185"/>
      <c r="F36" s="55"/>
    </row>
    <row r="37" spans="1:10">
      <c r="A37" t="s">
        <v>477</v>
      </c>
      <c r="B37" s="14" t="s">
        <v>1</v>
      </c>
      <c r="C37" s="74">
        <v>0.85</v>
      </c>
      <c r="F37" s="55" t="s">
        <v>311</v>
      </c>
    </row>
    <row r="38" spans="1:10" s="55" customFormat="1">
      <c r="A38" s="55" t="s">
        <v>478</v>
      </c>
      <c r="B38" s="105" t="s">
        <v>1</v>
      </c>
      <c r="C38" s="74">
        <v>0.8</v>
      </c>
      <c r="F38" s="186" t="s">
        <v>311</v>
      </c>
    </row>
    <row r="39" spans="1:10" s="55" customFormat="1">
      <c r="A39" s="55" t="s">
        <v>479</v>
      </c>
      <c r="B39" s="105" t="s">
        <v>1</v>
      </c>
      <c r="C39" s="74">
        <v>0.85</v>
      </c>
      <c r="F39" s="186" t="s">
        <v>311</v>
      </c>
    </row>
    <row r="40" spans="1:10" s="55" customFormat="1">
      <c r="A40" s="55" t="s">
        <v>480</v>
      </c>
      <c r="B40" s="105" t="s">
        <v>1</v>
      </c>
      <c r="C40" s="74">
        <v>2.4</v>
      </c>
      <c r="F40" s="186" t="s">
        <v>311</v>
      </c>
    </row>
    <row r="41" spans="1:10" s="55" customFormat="1">
      <c r="A41" s="55" t="s">
        <v>482</v>
      </c>
      <c r="B41" s="105" t="s">
        <v>1</v>
      </c>
      <c r="C41" s="74">
        <v>0.85</v>
      </c>
      <c r="F41" s="186" t="s">
        <v>311</v>
      </c>
    </row>
    <row r="42" spans="1:10">
      <c r="B42" s="14"/>
      <c r="C42" s="185"/>
      <c r="F42" s="55"/>
    </row>
    <row r="43" spans="1:10">
      <c r="A43" s="85" t="s">
        <v>96</v>
      </c>
      <c r="B43" s="14"/>
    </row>
    <row r="44" spans="1:10">
      <c r="A44" s="46" t="s">
        <v>125</v>
      </c>
      <c r="B44" s="14"/>
    </row>
    <row r="45" spans="1:10">
      <c r="A45" s="46" t="s">
        <v>213</v>
      </c>
      <c r="B45" s="14" t="s">
        <v>199</v>
      </c>
      <c r="C45" s="74">
        <v>3.98</v>
      </c>
      <c r="F45" t="s">
        <v>214</v>
      </c>
    </row>
    <row r="46" spans="1:10">
      <c r="A46" t="s">
        <v>126</v>
      </c>
      <c r="B46" s="45" t="s">
        <v>98</v>
      </c>
      <c r="C46" s="74">
        <v>12497</v>
      </c>
      <c r="D46">
        <f>C46-11390</f>
        <v>1107</v>
      </c>
      <c r="F46" t="s">
        <v>140</v>
      </c>
    </row>
    <row r="47" spans="1:10">
      <c r="A47" s="274" t="s">
        <v>667</v>
      </c>
      <c r="B47" s="45" t="s">
        <v>1</v>
      </c>
      <c r="C47" s="74">
        <v>2.5195819363156902E-2</v>
      </c>
      <c r="F47" s="274" t="s">
        <v>887</v>
      </c>
    </row>
    <row r="48" spans="1:10" s="55" customFormat="1">
      <c r="A48" s="55" t="s">
        <v>215</v>
      </c>
      <c r="B48" s="56" t="s">
        <v>145</v>
      </c>
      <c r="C48" s="74">
        <v>463818</v>
      </c>
      <c r="F48" t="s">
        <v>208</v>
      </c>
    </row>
    <row r="49" spans="1:14" s="55" customFormat="1">
      <c r="A49" s="55" t="s">
        <v>216</v>
      </c>
      <c r="B49" s="56" t="s">
        <v>145</v>
      </c>
      <c r="C49" s="82">
        <v>592088</v>
      </c>
      <c r="F49" t="s">
        <v>140</v>
      </c>
    </row>
    <row r="50" spans="1:14" s="55" customFormat="1">
      <c r="A50" s="55" t="s">
        <v>230</v>
      </c>
      <c r="B50" s="56"/>
      <c r="C50" s="82"/>
      <c r="F50"/>
      <c r="G50"/>
      <c r="H50"/>
    </row>
    <row r="51" spans="1:14" s="55" customFormat="1">
      <c r="A51" s="55" t="s">
        <v>663</v>
      </c>
      <c r="B51" s="56" t="s">
        <v>1</v>
      </c>
      <c r="C51" s="74">
        <v>0.67360606272356915</v>
      </c>
      <c r="F51" s="274" t="s">
        <v>866</v>
      </c>
      <c r="G51"/>
      <c r="H51"/>
      <c r="M51" s="292"/>
      <c r="N51" s="272"/>
    </row>
    <row r="52" spans="1:14" s="55" customFormat="1">
      <c r="A52" s="283" t="s">
        <v>665</v>
      </c>
      <c r="B52" s="56" t="s">
        <v>1</v>
      </c>
      <c r="C52" s="74">
        <v>0.26667933524665516</v>
      </c>
      <c r="F52" s="274" t="s">
        <v>883</v>
      </c>
      <c r="G52"/>
      <c r="H52"/>
      <c r="J52"/>
      <c r="M52" s="292"/>
      <c r="N52" s="272"/>
    </row>
    <row r="53" spans="1:14" s="55" customFormat="1">
      <c r="A53" s="55" t="s">
        <v>664</v>
      </c>
      <c r="B53" s="56" t="s">
        <v>1</v>
      </c>
      <c r="C53" s="74">
        <v>0.1519461451768826</v>
      </c>
      <c r="F53" s="274" t="s">
        <v>867</v>
      </c>
      <c r="G53"/>
      <c r="H53"/>
      <c r="M53" s="292"/>
      <c r="N53" s="293"/>
    </row>
    <row r="54" spans="1:14" s="55" customFormat="1">
      <c r="A54" s="55" t="s">
        <v>627</v>
      </c>
      <c r="B54" s="56" t="s">
        <v>1</v>
      </c>
      <c r="C54" s="273">
        <v>0.44371794024485151</v>
      </c>
      <c r="F54" t="s">
        <v>864</v>
      </c>
      <c r="G54"/>
      <c r="H54"/>
      <c r="M54" s="292"/>
    </row>
    <row r="55" spans="1:14" s="55" customFormat="1">
      <c r="A55" s="283" t="s">
        <v>661</v>
      </c>
      <c r="B55" s="56"/>
      <c r="C55" s="74">
        <v>0.10270840881078939</v>
      </c>
      <c r="F55" s="274" t="s">
        <v>882</v>
      </c>
      <c r="G55"/>
      <c r="H55"/>
      <c r="M55" s="292"/>
    </row>
    <row r="56" spans="1:14" s="55" customFormat="1">
      <c r="A56" s="55" t="s">
        <v>662</v>
      </c>
      <c r="B56" s="56" t="s">
        <v>1</v>
      </c>
      <c r="C56" s="74">
        <v>3.9694034918234748E-2</v>
      </c>
      <c r="F56" s="274" t="s">
        <v>865</v>
      </c>
      <c r="G56"/>
      <c r="H56"/>
      <c r="M56" s="292"/>
    </row>
    <row r="57" spans="1:14" s="55" customFormat="1">
      <c r="A57" s="55" t="s">
        <v>185</v>
      </c>
      <c r="B57" s="56"/>
      <c r="C57" s="83"/>
      <c r="F57"/>
      <c r="M57" s="226"/>
    </row>
    <row r="58" spans="1:14" s="55" customFormat="1">
      <c r="A58" s="55" t="s">
        <v>189</v>
      </c>
      <c r="B58" s="56" t="s">
        <v>145</v>
      </c>
      <c r="C58" s="74">
        <v>460833</v>
      </c>
      <c r="F58" t="s">
        <v>140</v>
      </c>
    </row>
    <row r="59" spans="1:14" s="55" customFormat="1">
      <c r="A59" s="55" t="s">
        <v>187</v>
      </c>
      <c r="B59" s="56" t="s">
        <v>145</v>
      </c>
      <c r="C59" s="74">
        <v>1010</v>
      </c>
      <c r="F59" t="s">
        <v>140</v>
      </c>
    </row>
    <row r="60" spans="1:14" s="55" customFormat="1">
      <c r="A60" s="55" t="s">
        <v>188</v>
      </c>
      <c r="B60" s="56" t="s">
        <v>145</v>
      </c>
      <c r="C60" s="74">
        <v>1975</v>
      </c>
      <c r="F60" t="s">
        <v>140</v>
      </c>
    </row>
    <row r="61" spans="1:14" s="55" customFormat="1">
      <c r="A61" s="55" t="s">
        <v>186</v>
      </c>
      <c r="B61" s="56" t="s">
        <v>98</v>
      </c>
      <c r="C61" s="74">
        <v>12497</v>
      </c>
      <c r="F61" t="s">
        <v>140</v>
      </c>
    </row>
    <row r="62" spans="1:14" s="55" customFormat="1">
      <c r="A62" s="55" t="s">
        <v>190</v>
      </c>
      <c r="B62" s="56" t="s">
        <v>99</v>
      </c>
      <c r="C62" s="74">
        <v>22.7</v>
      </c>
      <c r="F62" t="s">
        <v>547</v>
      </c>
    </row>
    <row r="63" spans="1:14" s="55" customFormat="1">
      <c r="A63" s="55" t="s">
        <v>223</v>
      </c>
      <c r="B63" s="56" t="s">
        <v>1</v>
      </c>
      <c r="C63" s="74">
        <v>0.98866858144750636</v>
      </c>
      <c r="F63" t="s">
        <v>224</v>
      </c>
    </row>
    <row r="64" spans="1:14">
      <c r="A64" s="46" t="s">
        <v>120</v>
      </c>
      <c r="B64" s="14"/>
    </row>
    <row r="65" spans="1:13">
      <c r="A65" t="s">
        <v>124</v>
      </c>
      <c r="B65" s="56" t="s">
        <v>141</v>
      </c>
      <c r="C65" s="74">
        <v>0.3</v>
      </c>
      <c r="F65" t="s">
        <v>565</v>
      </c>
    </row>
    <row r="66" spans="1:13">
      <c r="A66" t="s">
        <v>566</v>
      </c>
      <c r="B66" s="56" t="s">
        <v>145</v>
      </c>
      <c r="C66" s="74">
        <v>1256</v>
      </c>
      <c r="F66" t="s">
        <v>140</v>
      </c>
    </row>
    <row r="67" spans="1:13">
      <c r="A67" t="s">
        <v>146</v>
      </c>
      <c r="B67" s="56" t="s">
        <v>1</v>
      </c>
      <c r="C67" s="72">
        <v>1</v>
      </c>
      <c r="F67" t="s">
        <v>140</v>
      </c>
    </row>
    <row r="68" spans="1:13">
      <c r="A68" t="s">
        <v>122</v>
      </c>
      <c r="B68" s="56"/>
    </row>
    <row r="69" spans="1:13">
      <c r="A69" t="s">
        <v>123</v>
      </c>
      <c r="B69" s="56" t="s">
        <v>99</v>
      </c>
      <c r="C69" s="74">
        <v>48</v>
      </c>
      <c r="F69" t="s">
        <v>578</v>
      </c>
      <c r="J69" t="s">
        <v>451</v>
      </c>
    </row>
    <row r="70" spans="1:13">
      <c r="A70" t="s">
        <v>392</v>
      </c>
      <c r="B70" s="56" t="s">
        <v>112</v>
      </c>
      <c r="C70" s="74">
        <v>0.2</v>
      </c>
      <c r="F70" t="s">
        <v>140</v>
      </c>
    </row>
    <row r="71" spans="1:13">
      <c r="A71" t="s">
        <v>124</v>
      </c>
      <c r="B71" s="56" t="s">
        <v>141</v>
      </c>
      <c r="C71" s="74">
        <v>0.34</v>
      </c>
      <c r="F71" t="s">
        <v>579</v>
      </c>
      <c r="J71" t="s">
        <v>577</v>
      </c>
    </row>
    <row r="72" spans="1:13">
      <c r="A72" t="s">
        <v>567</v>
      </c>
      <c r="B72" s="56" t="s">
        <v>145</v>
      </c>
      <c r="C72" s="74">
        <v>2032</v>
      </c>
      <c r="F72" t="s">
        <v>140</v>
      </c>
    </row>
    <row r="73" spans="1:13">
      <c r="A73" t="s">
        <v>147</v>
      </c>
      <c r="B73" s="56" t="s">
        <v>1</v>
      </c>
      <c r="C73" s="74">
        <v>0.55000000000000004</v>
      </c>
      <c r="F73" t="s">
        <v>140</v>
      </c>
    </row>
    <row r="74" spans="1:13">
      <c r="A74" t="s">
        <v>228</v>
      </c>
      <c r="B74" s="56"/>
      <c r="C74" s="74">
        <v>0.01</v>
      </c>
      <c r="F74" t="s">
        <v>224</v>
      </c>
      <c r="M74" t="s">
        <v>229</v>
      </c>
    </row>
    <row r="75" spans="1:13">
      <c r="A75" t="s">
        <v>121</v>
      </c>
      <c r="B75" s="55"/>
    </row>
    <row r="76" spans="1:13" hidden="1">
      <c r="A76" t="s">
        <v>127</v>
      </c>
      <c r="B76" s="56" t="s">
        <v>99</v>
      </c>
      <c r="C76" s="74">
        <v>30.8</v>
      </c>
      <c r="F76" t="s">
        <v>144</v>
      </c>
    </row>
    <row r="77" spans="1:13" hidden="1">
      <c r="A77" t="s">
        <v>128</v>
      </c>
      <c r="B77" s="56" t="s">
        <v>99</v>
      </c>
      <c r="C77" s="74">
        <v>27.3</v>
      </c>
      <c r="F77" t="s">
        <v>144</v>
      </c>
    </row>
    <row r="78" spans="1:13" hidden="1">
      <c r="A78" t="s">
        <v>129</v>
      </c>
      <c r="B78" s="56" t="s">
        <v>99</v>
      </c>
      <c r="C78" s="74">
        <v>19.100000000000001</v>
      </c>
      <c r="F78" t="s">
        <v>144</v>
      </c>
    </row>
    <row r="79" spans="1:13" hidden="1">
      <c r="A79" s="47" t="s">
        <v>142</v>
      </c>
      <c r="B79" s="56" t="s">
        <v>99</v>
      </c>
      <c r="C79" s="74">
        <v>23.1</v>
      </c>
      <c r="F79" t="s">
        <v>144</v>
      </c>
    </row>
    <row r="80" spans="1:13" hidden="1">
      <c r="A80" s="47" t="s">
        <v>143</v>
      </c>
      <c r="B80" s="56" t="s">
        <v>99</v>
      </c>
      <c r="C80" s="74">
        <v>22.8</v>
      </c>
      <c r="F80" t="s">
        <v>144</v>
      </c>
    </row>
    <row r="81" spans="1:13">
      <c r="A81" t="s">
        <v>149</v>
      </c>
      <c r="B81" s="56" t="s">
        <v>99</v>
      </c>
      <c r="C81" s="74">
        <v>0.3</v>
      </c>
      <c r="F81" t="s">
        <v>140</v>
      </c>
      <c r="J81" t="s">
        <v>849</v>
      </c>
    </row>
    <row r="82" spans="1:13">
      <c r="A82" t="s">
        <v>151</v>
      </c>
      <c r="B82" s="195" t="s">
        <v>1</v>
      </c>
      <c r="C82" s="74">
        <v>0.96799999999999997</v>
      </c>
      <c r="F82" t="s">
        <v>140</v>
      </c>
      <c r="J82" s="97"/>
    </row>
    <row r="83" spans="1:13">
      <c r="A83" t="s">
        <v>152</v>
      </c>
      <c r="B83" s="195" t="s">
        <v>1</v>
      </c>
      <c r="C83" s="74">
        <v>3.2000000000000001E-2</v>
      </c>
      <c r="F83" t="s">
        <v>140</v>
      </c>
      <c r="J83" s="194" t="s">
        <v>568</v>
      </c>
    </row>
    <row r="84" spans="1:13" s="55" customFormat="1">
      <c r="A84" s="55" t="s">
        <v>352</v>
      </c>
      <c r="B84" s="56"/>
      <c r="C84" s="83"/>
    </row>
    <row r="85" spans="1:13" s="55" customFormat="1">
      <c r="A85" s="55" t="s">
        <v>130</v>
      </c>
      <c r="B85" s="56" t="s">
        <v>112</v>
      </c>
      <c r="C85" s="74">
        <v>45</v>
      </c>
      <c r="F85" t="s">
        <v>144</v>
      </c>
    </row>
    <row r="86" spans="1:13" s="55" customFormat="1">
      <c r="A86" s="55" t="s">
        <v>149</v>
      </c>
      <c r="B86" s="56" t="s">
        <v>112</v>
      </c>
      <c r="C86" s="74">
        <v>0.3</v>
      </c>
      <c r="F86" s="42" t="s">
        <v>140</v>
      </c>
    </row>
    <row r="87" spans="1:13" s="55" customFormat="1">
      <c r="A87" s="55" t="s">
        <v>353</v>
      </c>
      <c r="B87" s="56" t="s">
        <v>145</v>
      </c>
      <c r="C87" s="74">
        <v>12027</v>
      </c>
      <c r="F87" t="s">
        <v>140</v>
      </c>
    </row>
    <row r="88" spans="1:13" s="55" customFormat="1">
      <c r="A88" s="55" t="s">
        <v>567</v>
      </c>
      <c r="B88" s="56" t="s">
        <v>145</v>
      </c>
      <c r="C88" s="74">
        <v>12077</v>
      </c>
      <c r="F88" t="s">
        <v>140</v>
      </c>
    </row>
    <row r="89" spans="1:13" s="55" customFormat="1">
      <c r="A89" s="55" t="s">
        <v>670</v>
      </c>
      <c r="B89" s="56" t="s">
        <v>1</v>
      </c>
      <c r="C89" s="74">
        <v>0.12126611091598469</v>
      </c>
      <c r="F89" s="55" t="s">
        <v>888</v>
      </c>
      <c r="G89"/>
      <c r="H89"/>
      <c r="M89" s="293"/>
    </row>
    <row r="90" spans="1:13" s="55" customFormat="1">
      <c r="A90" s="55" t="s">
        <v>669</v>
      </c>
      <c r="B90" s="56" t="s">
        <v>1</v>
      </c>
      <c r="C90" s="74">
        <v>-2.0098862874649178E-2</v>
      </c>
      <c r="F90" s="283" t="s">
        <v>839</v>
      </c>
      <c r="G90"/>
      <c r="H90"/>
      <c r="M90" s="293"/>
    </row>
    <row r="91" spans="1:13" s="55" customFormat="1">
      <c r="A91" s="55" t="s">
        <v>290</v>
      </c>
      <c r="B91" s="56"/>
      <c r="C91" s="83"/>
    </row>
    <row r="92" spans="1:13" s="55" customFormat="1">
      <c r="A92" s="55" t="s">
        <v>401</v>
      </c>
      <c r="B92" s="56" t="s">
        <v>145</v>
      </c>
      <c r="C92" s="74">
        <v>33962</v>
      </c>
      <c r="F92" s="55" t="s">
        <v>400</v>
      </c>
    </row>
    <row r="93" spans="1:13" s="55" customFormat="1">
      <c r="A93" s="55" t="s">
        <v>151</v>
      </c>
      <c r="B93" s="56" t="s">
        <v>1</v>
      </c>
      <c r="C93" s="248">
        <v>0.48252787739080882</v>
      </c>
      <c r="F93" s="42" t="s">
        <v>140</v>
      </c>
    </row>
    <row r="94" spans="1:13" s="55" customFormat="1">
      <c r="A94" s="55" t="s">
        <v>152</v>
      </c>
      <c r="B94" s="56" t="s">
        <v>1</v>
      </c>
      <c r="C94" s="247">
        <v>0.51747212260919118</v>
      </c>
      <c r="F94" s="42" t="s">
        <v>140</v>
      </c>
      <c r="J94" s="55" t="s">
        <v>685</v>
      </c>
    </row>
    <row r="95" spans="1:13" s="55" customFormat="1">
      <c r="A95" s="55" t="s">
        <v>636</v>
      </c>
      <c r="B95" s="56" t="s">
        <v>1</v>
      </c>
      <c r="C95" s="74">
        <v>0.03</v>
      </c>
      <c r="F95" s="186" t="s">
        <v>863</v>
      </c>
    </row>
    <row r="96" spans="1:13" s="55" customFormat="1">
      <c r="A96" s="55" t="s">
        <v>406</v>
      </c>
      <c r="B96" s="56" t="s">
        <v>98</v>
      </c>
      <c r="C96" s="74">
        <v>21500</v>
      </c>
      <c r="F96" s="55" t="s">
        <v>614</v>
      </c>
    </row>
    <row r="97" spans="1:10" s="55" customFormat="1">
      <c r="A97" s="55" t="s">
        <v>130</v>
      </c>
      <c r="B97" s="56" t="s">
        <v>99</v>
      </c>
      <c r="C97" s="74">
        <v>6.5</v>
      </c>
      <c r="F97" s="42" t="s">
        <v>140</v>
      </c>
    </row>
    <row r="98" spans="1:10" s="55" customFormat="1">
      <c r="A98" s="55" t="s">
        <v>149</v>
      </c>
      <c r="B98" s="56" t="s">
        <v>99</v>
      </c>
      <c r="C98" s="74">
        <v>0.1</v>
      </c>
      <c r="F98" s="186" t="s">
        <v>863</v>
      </c>
    </row>
    <row r="99" spans="1:10" s="55" customFormat="1">
      <c r="A99" s="55" t="s">
        <v>115</v>
      </c>
      <c r="B99" s="56" t="s">
        <v>225</v>
      </c>
      <c r="C99" s="74">
        <v>1.97</v>
      </c>
      <c r="F99" s="55" t="s">
        <v>403</v>
      </c>
      <c r="J99" s="55" t="s">
        <v>402</v>
      </c>
    </row>
    <row r="100" spans="1:10" s="55" customFormat="1">
      <c r="A100" s="55" t="s">
        <v>640</v>
      </c>
      <c r="B100" s="56" t="s">
        <v>1</v>
      </c>
      <c r="C100" s="74">
        <v>0.65933040963339973</v>
      </c>
      <c r="F100" s="55" t="s">
        <v>671</v>
      </c>
    </row>
    <row r="101" spans="1:10" s="55" customFormat="1">
      <c r="A101" s="55" t="s">
        <v>641</v>
      </c>
      <c r="B101" s="56" t="s">
        <v>1</v>
      </c>
      <c r="C101" s="74">
        <v>9.3910714761245059E-2</v>
      </c>
      <c r="F101" s="55" t="s">
        <v>672</v>
      </c>
    </row>
    <row r="102" spans="1:10" s="55" customFormat="1">
      <c r="A102" s="55" t="s">
        <v>354</v>
      </c>
      <c r="B102" s="56"/>
      <c r="C102" s="74">
        <v>0.3557710362814393</v>
      </c>
      <c r="F102" s="55" t="s">
        <v>405</v>
      </c>
      <c r="J102" s="55" t="s">
        <v>434</v>
      </c>
    </row>
    <row r="103" spans="1:10" s="55" customFormat="1">
      <c r="A103" s="55" t="s">
        <v>404</v>
      </c>
      <c r="B103" s="56" t="s">
        <v>1</v>
      </c>
      <c r="C103" s="74">
        <v>0.98866858144750636</v>
      </c>
    </row>
    <row r="104" spans="1:10" s="55" customFormat="1">
      <c r="A104" s="55" t="s">
        <v>625</v>
      </c>
      <c r="B104" s="56" t="s">
        <v>1</v>
      </c>
      <c r="C104" s="74">
        <v>0.3</v>
      </c>
      <c r="F104" s="55" t="s">
        <v>623</v>
      </c>
      <c r="J104" s="55" t="s">
        <v>624</v>
      </c>
    </row>
    <row r="105" spans="1:10" s="55" customFormat="1">
      <c r="A105" s="55" t="s">
        <v>626</v>
      </c>
      <c r="B105" s="56" t="s">
        <v>1</v>
      </c>
      <c r="C105" s="74">
        <v>1</v>
      </c>
      <c r="F105" s="55" t="s">
        <v>623</v>
      </c>
      <c r="J105" s="55" t="s">
        <v>624</v>
      </c>
    </row>
    <row r="107" spans="1:10">
      <c r="A107" s="85" t="s">
        <v>108</v>
      </c>
    </row>
    <row r="108" spans="1:10">
      <c r="A108" t="s">
        <v>110</v>
      </c>
    </row>
    <row r="109" spans="1:10">
      <c r="A109" t="s">
        <v>760</v>
      </c>
      <c r="B109" s="56" t="s">
        <v>112</v>
      </c>
      <c r="C109" s="74">
        <v>4.2699999999999996</v>
      </c>
      <c r="F109" t="s">
        <v>167</v>
      </c>
    </row>
    <row r="110" spans="1:10">
      <c r="A110" s="55" t="s">
        <v>761</v>
      </c>
      <c r="B110" s="56" t="s">
        <v>112</v>
      </c>
      <c r="C110" s="74">
        <v>7</v>
      </c>
      <c r="F110" t="s">
        <v>762</v>
      </c>
      <c r="J110" t="s">
        <v>763</v>
      </c>
    </row>
    <row r="111" spans="1:10">
      <c r="A111" s="55" t="s">
        <v>764</v>
      </c>
      <c r="B111" s="56" t="s">
        <v>116</v>
      </c>
      <c r="C111" s="74">
        <v>1.9</v>
      </c>
      <c r="F111" t="s">
        <v>762</v>
      </c>
    </row>
    <row r="112" spans="1:10">
      <c r="A112" s="55" t="s">
        <v>765</v>
      </c>
      <c r="B112" s="56" t="s">
        <v>116</v>
      </c>
      <c r="C112" s="74">
        <v>1.1000000000000001</v>
      </c>
      <c r="F112" t="s">
        <v>762</v>
      </c>
    </row>
    <row r="113" spans="1:10">
      <c r="A113" s="55" t="s">
        <v>767</v>
      </c>
      <c r="B113" s="56" t="s">
        <v>114</v>
      </c>
      <c r="C113" s="74">
        <v>20577</v>
      </c>
      <c r="F113" t="s">
        <v>620</v>
      </c>
      <c r="J113" t="s">
        <v>619</v>
      </c>
    </row>
    <row r="114" spans="1:10">
      <c r="A114" s="55" t="s">
        <v>766</v>
      </c>
      <c r="B114" s="56" t="s">
        <v>114</v>
      </c>
      <c r="C114" s="74">
        <v>17000</v>
      </c>
      <c r="F114" t="s">
        <v>762</v>
      </c>
      <c r="J114" t="s">
        <v>768</v>
      </c>
    </row>
    <row r="115" spans="1:10">
      <c r="A115" s="55" t="s">
        <v>286</v>
      </c>
      <c r="B115" s="56" t="s">
        <v>145</v>
      </c>
      <c r="C115" s="74">
        <v>421</v>
      </c>
      <c r="F115" t="s">
        <v>772</v>
      </c>
    </row>
    <row r="116" spans="1:10">
      <c r="A116" s="55" t="s">
        <v>778</v>
      </c>
      <c r="B116" s="56" t="s">
        <v>145</v>
      </c>
      <c r="C116" s="74">
        <v>2</v>
      </c>
      <c r="F116" t="s">
        <v>287</v>
      </c>
    </row>
    <row r="117" spans="1:10">
      <c r="A117" s="55" t="s">
        <v>779</v>
      </c>
      <c r="B117" s="56" t="s">
        <v>145</v>
      </c>
      <c r="C117" s="74">
        <v>6</v>
      </c>
      <c r="F117" t="s">
        <v>781</v>
      </c>
      <c r="J117" s="55"/>
    </row>
    <row r="118" spans="1:10">
      <c r="A118" s="55" t="s">
        <v>780</v>
      </c>
      <c r="B118" s="56" t="s">
        <v>145</v>
      </c>
      <c r="C118" s="74">
        <v>6</v>
      </c>
      <c r="F118" t="s">
        <v>781</v>
      </c>
      <c r="J118" s="55"/>
    </row>
    <row r="119" spans="1:10">
      <c r="A119" s="55" t="s">
        <v>285</v>
      </c>
      <c r="B119" s="56" t="s">
        <v>1</v>
      </c>
      <c r="C119" s="74">
        <v>0.1478321948128114</v>
      </c>
      <c r="F119" t="s">
        <v>569</v>
      </c>
    </row>
    <row r="120" spans="1:10">
      <c r="A120" s="55" t="s">
        <v>284</v>
      </c>
      <c r="B120" s="56" t="s">
        <v>1</v>
      </c>
      <c r="C120" s="74">
        <v>0.11612312696445538</v>
      </c>
      <c r="F120" t="s">
        <v>570</v>
      </c>
    </row>
    <row r="121" spans="1:10">
      <c r="A121" s="55" t="s">
        <v>759</v>
      </c>
      <c r="B121" s="56" t="s">
        <v>145</v>
      </c>
      <c r="C121" s="74">
        <v>421</v>
      </c>
      <c r="F121" t="s">
        <v>772</v>
      </c>
    </row>
    <row r="122" spans="1:10">
      <c r="A122" s="55" t="s">
        <v>769</v>
      </c>
      <c r="B122" s="56" t="s">
        <v>1</v>
      </c>
      <c r="C122" s="74">
        <v>0.35</v>
      </c>
      <c r="F122" t="s">
        <v>772</v>
      </c>
    </row>
    <row r="123" spans="1:10">
      <c r="A123" s="55" t="s">
        <v>770</v>
      </c>
      <c r="B123" s="56" t="s">
        <v>1</v>
      </c>
      <c r="C123" s="74">
        <v>0.65</v>
      </c>
      <c r="F123" t="s">
        <v>772</v>
      </c>
      <c r="J123" t="s">
        <v>771</v>
      </c>
    </row>
    <row r="124" spans="1:10">
      <c r="A124" t="s">
        <v>117</v>
      </c>
      <c r="B124" s="55"/>
    </row>
    <row r="125" spans="1:10">
      <c r="A125" t="s">
        <v>111</v>
      </c>
      <c r="B125" s="56" t="s">
        <v>112</v>
      </c>
      <c r="C125" s="74">
        <v>7</v>
      </c>
      <c r="F125" t="s">
        <v>167</v>
      </c>
    </row>
    <row r="126" spans="1:10">
      <c r="A126" t="s">
        <v>115</v>
      </c>
      <c r="B126" s="56" t="s">
        <v>116</v>
      </c>
      <c r="C126" s="74">
        <v>1.4</v>
      </c>
      <c r="F126" s="97" t="s">
        <v>168</v>
      </c>
    </row>
    <row r="127" spans="1:10">
      <c r="A127" t="s">
        <v>113</v>
      </c>
      <c r="B127" s="56" t="s">
        <v>114</v>
      </c>
      <c r="C127" s="82">
        <v>15000</v>
      </c>
      <c r="F127" t="s">
        <v>168</v>
      </c>
    </row>
    <row r="128" spans="1:10">
      <c r="A128" t="s">
        <v>280</v>
      </c>
      <c r="B128" s="56" t="s">
        <v>145</v>
      </c>
      <c r="C128" s="74">
        <v>1800</v>
      </c>
      <c r="F128" s="42" t="s">
        <v>168</v>
      </c>
    </row>
    <row r="129" spans="1:10">
      <c r="A129" t="s">
        <v>774</v>
      </c>
      <c r="B129" s="56" t="s">
        <v>145</v>
      </c>
      <c r="C129" s="74">
        <v>6</v>
      </c>
      <c r="F129" s="42" t="s">
        <v>773</v>
      </c>
    </row>
    <row r="130" spans="1:10">
      <c r="A130" t="s">
        <v>285</v>
      </c>
      <c r="B130" s="56" t="s">
        <v>1</v>
      </c>
      <c r="C130" s="74">
        <v>0.45094225576598707</v>
      </c>
      <c r="F130" s="42" t="s">
        <v>571</v>
      </c>
    </row>
    <row r="131" spans="1:10">
      <c r="A131" t="s">
        <v>284</v>
      </c>
      <c r="B131" s="56"/>
      <c r="C131" s="74">
        <v>0.11612314664234484</v>
      </c>
      <c r="F131" s="42" t="s">
        <v>572</v>
      </c>
    </row>
    <row r="132" spans="1:10">
      <c r="B132" s="55"/>
      <c r="C132"/>
      <c r="F132" s="42"/>
    </row>
    <row r="133" spans="1:10">
      <c r="A133" s="85" t="s">
        <v>292</v>
      </c>
      <c r="B133" s="55"/>
      <c r="C133"/>
      <c r="F133" s="42"/>
    </row>
    <row r="134" spans="1:10">
      <c r="A134" t="s">
        <v>294</v>
      </c>
      <c r="B134" s="56" t="s">
        <v>218</v>
      </c>
      <c r="C134" s="74">
        <v>66290000</v>
      </c>
      <c r="F134" t="s">
        <v>140</v>
      </c>
    </row>
    <row r="135" spans="1:10">
      <c r="A135" t="s">
        <v>295</v>
      </c>
      <c r="B135" s="56" t="s">
        <v>218</v>
      </c>
      <c r="C135" s="74">
        <v>2386440</v>
      </c>
      <c r="F135" t="s">
        <v>140</v>
      </c>
    </row>
    <row r="136" spans="1:10">
      <c r="A136" s="55" t="s">
        <v>486</v>
      </c>
      <c r="B136" s="56"/>
      <c r="C136" s="74">
        <v>0.154</v>
      </c>
      <c r="F136" s="274" t="s">
        <v>824</v>
      </c>
      <c r="J136" s="293"/>
    </row>
    <row r="137" spans="1:10">
      <c r="A137" s="55" t="s">
        <v>485</v>
      </c>
      <c r="B137" s="56" t="s">
        <v>1</v>
      </c>
      <c r="C137" s="74">
        <v>6.4799999999999996E-2</v>
      </c>
      <c r="F137" s="274" t="s">
        <v>832</v>
      </c>
      <c r="J137" s="293"/>
    </row>
    <row r="138" spans="1:10">
      <c r="A138" t="s">
        <v>573</v>
      </c>
      <c r="B138" s="56" t="s">
        <v>1</v>
      </c>
      <c r="C138" s="74">
        <v>3.2000000000000001E-2</v>
      </c>
      <c r="F138" s="274" t="s">
        <v>140</v>
      </c>
      <c r="J138" s="55"/>
    </row>
    <row r="139" spans="1:10">
      <c r="A139" t="s">
        <v>574</v>
      </c>
      <c r="B139" s="56" t="s">
        <v>1</v>
      </c>
      <c r="C139" s="74">
        <v>3.5999999999999997E-2</v>
      </c>
      <c r="F139" s="274" t="s">
        <v>140</v>
      </c>
      <c r="J139" s="55"/>
    </row>
    <row r="140" spans="1:10">
      <c r="A140" s="55" t="s">
        <v>702</v>
      </c>
      <c r="B140" s="56" t="s">
        <v>1</v>
      </c>
      <c r="C140" s="74">
        <v>0.09</v>
      </c>
      <c r="F140" s="274"/>
      <c r="J140" s="55"/>
    </row>
    <row r="141" spans="1:10">
      <c r="A141" s="55" t="s">
        <v>703</v>
      </c>
      <c r="B141" s="56" t="s">
        <v>1</v>
      </c>
      <c r="C141" s="74">
        <v>0</v>
      </c>
      <c r="F141" s="274" t="s">
        <v>829</v>
      </c>
      <c r="J141" s="55"/>
    </row>
    <row r="142" spans="1:10">
      <c r="A142" s="283" t="s">
        <v>825</v>
      </c>
      <c r="B142" s="56" t="s">
        <v>1</v>
      </c>
      <c r="C142" s="74">
        <v>2.9000000000000001E-2</v>
      </c>
      <c r="F142" s="274" t="s">
        <v>830</v>
      </c>
      <c r="J142" s="293"/>
    </row>
    <row r="143" spans="1:10">
      <c r="A143" s="55" t="s">
        <v>806</v>
      </c>
      <c r="B143" s="56" t="s">
        <v>199</v>
      </c>
      <c r="C143" s="74">
        <v>0.48</v>
      </c>
      <c r="F143" s="274" t="s">
        <v>645</v>
      </c>
      <c r="J143" s="55"/>
    </row>
    <row r="144" spans="1:10">
      <c r="A144" s="55" t="s">
        <v>669</v>
      </c>
      <c r="B144" s="56" t="s">
        <v>1</v>
      </c>
      <c r="C144" s="74">
        <v>5.5E-2</v>
      </c>
      <c r="F144" s="274" t="s">
        <v>831</v>
      </c>
      <c r="J144" s="294"/>
    </row>
    <row r="145" spans="1:10">
      <c r="A145" s="55" t="s">
        <v>807</v>
      </c>
      <c r="B145" s="56" t="s">
        <v>199</v>
      </c>
      <c r="C145" s="74">
        <v>0.1</v>
      </c>
      <c r="F145" s="274" t="s">
        <v>645</v>
      </c>
      <c r="J145" s="55"/>
    </row>
    <row r="146" spans="1:10">
      <c r="A146" s="55" t="s">
        <v>669</v>
      </c>
      <c r="B146" s="56" t="s">
        <v>1</v>
      </c>
      <c r="C146" s="74">
        <v>5.5E-2</v>
      </c>
      <c r="F146" s="274" t="s">
        <v>831</v>
      </c>
      <c r="J146" s="294"/>
    </row>
    <row r="147" spans="1:10">
      <c r="C147"/>
    </row>
    <row r="148" spans="1:10">
      <c r="A148" s="85" t="s">
        <v>338</v>
      </c>
      <c r="B148" s="14"/>
    </row>
    <row r="149" spans="1:10">
      <c r="A149" t="s">
        <v>339</v>
      </c>
      <c r="B149" s="56" t="s">
        <v>98</v>
      </c>
      <c r="C149" s="74">
        <v>5020</v>
      </c>
      <c r="F149" t="s">
        <v>633</v>
      </c>
      <c r="J149" t="s">
        <v>634</v>
      </c>
    </row>
    <row r="150" spans="1:10">
      <c r="A150" t="s">
        <v>345</v>
      </c>
      <c r="B150" s="56" t="s">
        <v>175</v>
      </c>
      <c r="C150" s="74">
        <v>324340</v>
      </c>
      <c r="F150" t="s">
        <v>346</v>
      </c>
      <c r="J150" s="97" t="s">
        <v>347</v>
      </c>
    </row>
    <row r="151" spans="1:10">
      <c r="A151" s="55" t="s">
        <v>649</v>
      </c>
      <c r="B151" s="56" t="s">
        <v>628</v>
      </c>
      <c r="C151" s="74">
        <v>0.28117913832199548</v>
      </c>
      <c r="F151" t="s">
        <v>654</v>
      </c>
      <c r="J151" s="222" t="s">
        <v>630</v>
      </c>
    </row>
    <row r="152" spans="1:10">
      <c r="A152" s="55" t="s">
        <v>650</v>
      </c>
      <c r="B152" s="56" t="s">
        <v>628</v>
      </c>
      <c r="C152" s="74">
        <v>0.24489795918367349</v>
      </c>
      <c r="F152" t="s">
        <v>654</v>
      </c>
      <c r="J152" s="222"/>
    </row>
    <row r="153" spans="1:10">
      <c r="A153" s="55" t="s">
        <v>651</v>
      </c>
      <c r="B153" s="56" t="s">
        <v>1</v>
      </c>
      <c r="C153" s="74">
        <v>0.01</v>
      </c>
      <c r="F153" t="s">
        <v>870</v>
      </c>
      <c r="J153" s="222" t="s">
        <v>658</v>
      </c>
    </row>
    <row r="154" spans="1:10">
      <c r="A154" s="55" t="s">
        <v>652</v>
      </c>
      <c r="B154" s="56" t="s">
        <v>1</v>
      </c>
      <c r="C154" s="74">
        <v>0.4</v>
      </c>
      <c r="F154" t="s">
        <v>654</v>
      </c>
      <c r="J154" s="222"/>
    </row>
    <row r="155" spans="1:10">
      <c r="A155" s="55" t="s">
        <v>653</v>
      </c>
      <c r="B155" s="56" t="s">
        <v>1</v>
      </c>
      <c r="C155" s="74">
        <v>0.6</v>
      </c>
      <c r="F155" t="s">
        <v>654</v>
      </c>
      <c r="J155" s="222"/>
    </row>
    <row r="156" spans="1:10">
      <c r="A156" t="s">
        <v>148</v>
      </c>
      <c r="B156" s="223" t="s">
        <v>629</v>
      </c>
      <c r="C156" s="221" t="s">
        <v>629</v>
      </c>
      <c r="E156" s="108"/>
    </row>
    <row r="157" spans="1:10">
      <c r="A157" t="s">
        <v>330</v>
      </c>
      <c r="B157" s="56"/>
      <c r="C157" s="84">
        <v>219.19319105691076</v>
      </c>
      <c r="F157" t="s">
        <v>647</v>
      </c>
    </row>
    <row r="158" spans="1:10">
      <c r="A158" t="s">
        <v>331</v>
      </c>
      <c r="B158" s="56"/>
      <c r="C158" s="84">
        <v>9832.3802845528444</v>
      </c>
      <c r="F158" t="s">
        <v>647</v>
      </c>
    </row>
    <row r="159" spans="1:10">
      <c r="A159" t="s">
        <v>348</v>
      </c>
      <c r="B159" s="56"/>
      <c r="C159" s="74">
        <v>0.95731707317073167</v>
      </c>
      <c r="F159" t="s">
        <v>349</v>
      </c>
    </row>
    <row r="160" spans="1:10">
      <c r="A160" t="s">
        <v>337</v>
      </c>
      <c r="B160" s="56" t="s">
        <v>1</v>
      </c>
      <c r="C160" s="74">
        <v>0.81399999999999995</v>
      </c>
      <c r="F160" t="s">
        <v>333</v>
      </c>
    </row>
    <row r="161" spans="1:10">
      <c r="A161" t="s">
        <v>332</v>
      </c>
      <c r="B161" s="56" t="s">
        <v>1</v>
      </c>
      <c r="C161" s="74">
        <v>9.5000000000000001E-2</v>
      </c>
      <c r="F161" t="s">
        <v>333</v>
      </c>
      <c r="J161" t="s">
        <v>334</v>
      </c>
    </row>
    <row r="162" spans="1:10">
      <c r="A162" t="s">
        <v>335</v>
      </c>
      <c r="B162" s="56" t="s">
        <v>1</v>
      </c>
      <c r="C162" s="74">
        <v>0.06</v>
      </c>
      <c r="F162" t="s">
        <v>333</v>
      </c>
    </row>
    <row r="163" spans="1:10">
      <c r="A163" t="s">
        <v>336</v>
      </c>
      <c r="B163" s="56" t="s">
        <v>1</v>
      </c>
      <c r="C163" s="74">
        <v>8.0000000000000002E-3</v>
      </c>
      <c r="F163" t="s">
        <v>333</v>
      </c>
    </row>
    <row r="164" spans="1:10">
      <c r="A164" t="s">
        <v>370</v>
      </c>
      <c r="B164" s="56" t="s">
        <v>1</v>
      </c>
      <c r="C164" s="74">
        <v>8.6329160757230069E-3</v>
      </c>
      <c r="F164" t="s">
        <v>346</v>
      </c>
      <c r="J164" t="s">
        <v>347</v>
      </c>
    </row>
    <row r="165" spans="1:10">
      <c r="A165" t="s">
        <v>358</v>
      </c>
      <c r="B165" s="56" t="s">
        <v>98</v>
      </c>
      <c r="C165" s="74">
        <v>500</v>
      </c>
      <c r="F165" t="s">
        <v>870</v>
      </c>
    </row>
    <row r="166" spans="1:10">
      <c r="A166" t="s">
        <v>362</v>
      </c>
      <c r="B166" s="56" t="s">
        <v>175</v>
      </c>
      <c r="C166" s="74">
        <v>24206</v>
      </c>
      <c r="F166" t="s">
        <v>363</v>
      </c>
      <c r="J166" t="s">
        <v>347</v>
      </c>
    </row>
    <row r="167" spans="1:10">
      <c r="A167" t="s">
        <v>376</v>
      </c>
      <c r="B167" s="56" t="s">
        <v>175</v>
      </c>
      <c r="C167" s="74">
        <v>94249</v>
      </c>
      <c r="F167" t="s">
        <v>377</v>
      </c>
      <c r="J167" s="97" t="s">
        <v>378</v>
      </c>
    </row>
    <row r="168" spans="1:10">
      <c r="A168" t="s">
        <v>379</v>
      </c>
      <c r="B168" s="56" t="s">
        <v>98</v>
      </c>
      <c r="C168" s="74">
        <v>257.48517947588635</v>
      </c>
      <c r="F168" t="s">
        <v>380</v>
      </c>
    </row>
    <row r="169" spans="1:10">
      <c r="A169" t="s">
        <v>382</v>
      </c>
      <c r="B169" s="56" t="s">
        <v>381</v>
      </c>
      <c r="C169" s="74">
        <v>0.151</v>
      </c>
      <c r="F169" t="s">
        <v>383</v>
      </c>
    </row>
    <row r="170" spans="1:10">
      <c r="A170" t="s">
        <v>389</v>
      </c>
      <c r="B170" s="56" t="s">
        <v>1</v>
      </c>
      <c r="C170" s="74">
        <v>0.01</v>
      </c>
      <c r="F170" t="s">
        <v>390</v>
      </c>
      <c r="J170" t="s">
        <v>391</v>
      </c>
    </row>
    <row r="171" spans="1:10">
      <c r="A171" t="s">
        <v>342</v>
      </c>
      <c r="B171" s="56"/>
    </row>
    <row r="172" spans="1:10">
      <c r="A172" t="s">
        <v>329</v>
      </c>
      <c r="B172" s="56" t="s">
        <v>343</v>
      </c>
      <c r="C172" s="74">
        <v>3</v>
      </c>
      <c r="F172" t="s">
        <v>333</v>
      </c>
    </row>
    <row r="173" spans="1:10">
      <c r="A173" t="s">
        <v>328</v>
      </c>
      <c r="B173" s="56" t="s">
        <v>343</v>
      </c>
      <c r="C173" s="74">
        <v>6</v>
      </c>
      <c r="F173" t="s">
        <v>333</v>
      </c>
    </row>
    <row r="174" spans="1:10">
      <c r="A174" t="s">
        <v>374</v>
      </c>
      <c r="B174" s="56" t="s">
        <v>343</v>
      </c>
      <c r="C174" s="74">
        <v>20</v>
      </c>
      <c r="F174" t="s">
        <v>373</v>
      </c>
      <c r="J174" t="s">
        <v>375</v>
      </c>
    </row>
    <row r="175" spans="1:10">
      <c r="A175" t="s">
        <v>344</v>
      </c>
      <c r="B175" s="55"/>
      <c r="C175"/>
    </row>
    <row r="176" spans="1:10">
      <c r="A176" t="s">
        <v>693</v>
      </c>
      <c r="B176" s="56" t="s">
        <v>1</v>
      </c>
      <c r="C176"/>
      <c r="F176" t="s">
        <v>695</v>
      </c>
    </row>
    <row r="177" spans="1:10">
      <c r="A177" t="s">
        <v>694</v>
      </c>
      <c r="B177" s="56" t="s">
        <v>1</v>
      </c>
      <c r="C177" s="74">
        <v>0.19540850103933641</v>
      </c>
      <c r="F177" s="274" t="s">
        <v>868</v>
      </c>
      <c r="J177" s="293"/>
    </row>
    <row r="178" spans="1:10">
      <c r="A178" t="s">
        <v>666</v>
      </c>
      <c r="B178" s="56" t="s">
        <v>1</v>
      </c>
      <c r="C178" s="74">
        <v>2.591524219239873E-2</v>
      </c>
      <c r="F178" s="274" t="s">
        <v>869</v>
      </c>
      <c r="J178" s="293"/>
    </row>
    <row r="179" spans="1:10">
      <c r="A179" t="s">
        <v>359</v>
      </c>
      <c r="B179" s="56" t="s">
        <v>1</v>
      </c>
      <c r="C179" s="74">
        <v>4.6441313952906328E-2</v>
      </c>
      <c r="F179" s="46" t="s">
        <v>862</v>
      </c>
      <c r="J179" s="293"/>
    </row>
    <row r="180" spans="1:10">
      <c r="A180" t="s">
        <v>360</v>
      </c>
      <c r="B180" s="56" t="s">
        <v>1</v>
      </c>
      <c r="C180" s="74">
        <v>0.01</v>
      </c>
      <c r="F180" s="46" t="s">
        <v>870</v>
      </c>
      <c r="J180" s="293"/>
    </row>
    <row r="181" spans="1:10">
      <c r="A181" s="46" t="s">
        <v>827</v>
      </c>
      <c r="B181" s="56" t="s">
        <v>1</v>
      </c>
      <c r="C181" s="74">
        <v>0.25</v>
      </c>
      <c r="F181" s="46" t="s">
        <v>870</v>
      </c>
      <c r="J181" t="s">
        <v>364</v>
      </c>
    </row>
    <row r="182" spans="1:10">
      <c r="A182" s="55" t="s">
        <v>890</v>
      </c>
      <c r="B182" s="56" t="s">
        <v>1</v>
      </c>
      <c r="C182" s="74">
        <v>0.1</v>
      </c>
      <c r="F182" s="46" t="s">
        <v>828</v>
      </c>
      <c r="J182" s="46" t="s">
        <v>826</v>
      </c>
    </row>
    <row r="183" spans="1:10">
      <c r="A183" s="55" t="s">
        <v>889</v>
      </c>
      <c r="B183" s="56" t="s">
        <v>1</v>
      </c>
      <c r="C183" s="74">
        <v>0.15</v>
      </c>
      <c r="F183" s="46"/>
      <c r="J183" s="46"/>
    </row>
    <row r="184" spans="1:10">
      <c r="A184" t="s">
        <v>386</v>
      </c>
      <c r="B184" s="56" t="s">
        <v>1</v>
      </c>
      <c r="C184" s="74">
        <v>7.0663811563169171E-2</v>
      </c>
      <c r="F184" t="s">
        <v>388</v>
      </c>
      <c r="J184" t="s">
        <v>495</v>
      </c>
    </row>
    <row r="185" spans="1:10">
      <c r="A185" t="s">
        <v>387</v>
      </c>
      <c r="B185" s="56" t="s">
        <v>1</v>
      </c>
      <c r="C185" s="74">
        <v>4.7968341097550771E-2</v>
      </c>
      <c r="F185" t="s">
        <v>373</v>
      </c>
    </row>
    <row r="186" spans="1:10">
      <c r="A186" t="s">
        <v>384</v>
      </c>
      <c r="B186" s="56" t="s">
        <v>1</v>
      </c>
      <c r="C186" s="74">
        <v>0.03</v>
      </c>
      <c r="F186" s="46" t="s">
        <v>870</v>
      </c>
      <c r="J186" t="s">
        <v>575</v>
      </c>
    </row>
    <row r="187" spans="1:10">
      <c r="A187" t="s">
        <v>385</v>
      </c>
      <c r="B187" s="56" t="s">
        <v>1</v>
      </c>
      <c r="C187" s="74">
        <v>0.01</v>
      </c>
      <c r="F187" s="46" t="s">
        <v>870</v>
      </c>
    </row>
    <row r="188" spans="1:10">
      <c r="B188" s="56"/>
    </row>
    <row r="189" spans="1:10">
      <c r="A189" s="85" t="s">
        <v>232</v>
      </c>
      <c r="B189" s="55"/>
    </row>
    <row r="190" spans="1:10">
      <c r="A190" s="46" t="s">
        <v>173</v>
      </c>
      <c r="B190" s="14" t="s">
        <v>175</v>
      </c>
      <c r="C190" s="74">
        <v>283767</v>
      </c>
      <c r="J190" t="s">
        <v>580</v>
      </c>
    </row>
    <row r="191" spans="1:10">
      <c r="A191" s="46" t="s">
        <v>548</v>
      </c>
      <c r="B191" s="14" t="s">
        <v>1</v>
      </c>
      <c r="C191" s="74">
        <v>0.1</v>
      </c>
      <c r="F191" t="s">
        <v>581</v>
      </c>
    </row>
    <row r="192" spans="1:10">
      <c r="A192" s="46" t="s">
        <v>463</v>
      </c>
      <c r="B192" s="14"/>
      <c r="C192"/>
    </row>
    <row r="193" spans="1:10">
      <c r="A193" s="176" t="s">
        <v>464</v>
      </c>
      <c r="B193" s="14" t="s">
        <v>1</v>
      </c>
      <c r="C193" s="74">
        <v>7.0000000000000007E-2</v>
      </c>
      <c r="F193" s="97" t="s">
        <v>462</v>
      </c>
      <c r="J193" t="s">
        <v>468</v>
      </c>
    </row>
    <row r="194" spans="1:10">
      <c r="A194" s="176" t="s">
        <v>465</v>
      </c>
      <c r="B194" s="14" t="s">
        <v>1</v>
      </c>
      <c r="C194" s="74">
        <v>0.25</v>
      </c>
      <c r="F194" t="s">
        <v>462</v>
      </c>
      <c r="J194" t="s">
        <v>468</v>
      </c>
    </row>
    <row r="195" spans="1:10">
      <c r="A195" s="176" t="s">
        <v>466</v>
      </c>
      <c r="B195" s="14" t="s">
        <v>1</v>
      </c>
      <c r="C195" s="74">
        <v>0.46</v>
      </c>
      <c r="F195" t="s">
        <v>462</v>
      </c>
      <c r="J195" t="s">
        <v>468</v>
      </c>
    </row>
    <row r="196" spans="1:10">
      <c r="A196" s="176" t="s">
        <v>467</v>
      </c>
      <c r="B196" s="14" t="s">
        <v>1</v>
      </c>
      <c r="C196" s="74">
        <v>0.22</v>
      </c>
      <c r="F196" t="s">
        <v>462</v>
      </c>
      <c r="J196" t="s">
        <v>468</v>
      </c>
    </row>
    <row r="197" spans="1:10">
      <c r="A197" t="s">
        <v>177</v>
      </c>
      <c r="B197" s="196"/>
      <c r="C197"/>
    </row>
    <row r="198" spans="1:10">
      <c r="A198" t="s">
        <v>502</v>
      </c>
      <c r="B198" s="196" t="s">
        <v>102</v>
      </c>
      <c r="C198" s="74">
        <v>2654.89</v>
      </c>
      <c r="F198" t="s">
        <v>551</v>
      </c>
      <c r="J198" t="s">
        <v>655</v>
      </c>
    </row>
    <row r="199" spans="1:10">
      <c r="A199" s="175" t="s">
        <v>503</v>
      </c>
      <c r="B199" s="196" t="s">
        <v>102</v>
      </c>
      <c r="C199" s="74">
        <v>5762.31</v>
      </c>
      <c r="F199" t="s">
        <v>551</v>
      </c>
      <c r="J199" t="s">
        <v>656</v>
      </c>
    </row>
    <row r="200" spans="1:10">
      <c r="A200" t="s">
        <v>549</v>
      </c>
      <c r="B200" s="196" t="s">
        <v>101</v>
      </c>
      <c r="C200" s="87">
        <v>82.8</v>
      </c>
      <c r="F200" t="s">
        <v>621</v>
      </c>
    </row>
    <row r="201" spans="1:10">
      <c r="A201" t="s">
        <v>550</v>
      </c>
      <c r="B201" s="196" t="s">
        <v>101</v>
      </c>
      <c r="C201" s="87">
        <v>82.8</v>
      </c>
      <c r="F201" t="s">
        <v>622</v>
      </c>
    </row>
    <row r="202" spans="1:10">
      <c r="A202" s="55" t="s">
        <v>589</v>
      </c>
      <c r="B202" s="196" t="s">
        <v>1</v>
      </c>
      <c r="C202" s="72">
        <v>0.34</v>
      </c>
      <c r="F202" t="s">
        <v>551</v>
      </c>
      <c r="J202" t="s">
        <v>750</v>
      </c>
    </row>
    <row r="203" spans="1:10">
      <c r="A203" s="55" t="s">
        <v>590</v>
      </c>
      <c r="B203" s="196" t="s">
        <v>1</v>
      </c>
      <c r="C203" s="72">
        <v>0.76</v>
      </c>
      <c r="F203" t="s">
        <v>551</v>
      </c>
      <c r="J203" t="s">
        <v>751</v>
      </c>
    </row>
    <row r="204" spans="1:10">
      <c r="A204" s="55" t="s">
        <v>752</v>
      </c>
      <c r="B204" s="196" t="s">
        <v>1</v>
      </c>
      <c r="C204" s="72">
        <v>0.6</v>
      </c>
      <c r="F204" t="s">
        <v>657</v>
      </c>
    </row>
    <row r="205" spans="1:10">
      <c r="A205" s="55" t="s">
        <v>753</v>
      </c>
      <c r="B205" s="196" t="s">
        <v>1</v>
      </c>
      <c r="C205" s="72">
        <v>0.4</v>
      </c>
      <c r="F205" t="s">
        <v>657</v>
      </c>
    </row>
    <row r="206" spans="1:10">
      <c r="A206" s="55" t="s">
        <v>754</v>
      </c>
      <c r="B206" s="196" t="s">
        <v>1</v>
      </c>
      <c r="C206" s="72">
        <v>0.4</v>
      </c>
      <c r="F206" s="55" t="s">
        <v>657</v>
      </c>
    </row>
    <row r="207" spans="1:10">
      <c r="A207" s="55" t="s">
        <v>755</v>
      </c>
      <c r="B207" s="196" t="s">
        <v>1</v>
      </c>
      <c r="C207" s="72">
        <v>0.6</v>
      </c>
      <c r="F207" s="55" t="s">
        <v>657</v>
      </c>
    </row>
    <row r="208" spans="1:10">
      <c r="A208" t="s">
        <v>249</v>
      </c>
      <c r="B208" s="196" t="s">
        <v>180</v>
      </c>
      <c r="C208" s="84">
        <v>4107.4000000000005</v>
      </c>
      <c r="F208" t="s">
        <v>248</v>
      </c>
      <c r="J208" t="s">
        <v>178</v>
      </c>
    </row>
    <row r="209" spans="1:11">
      <c r="A209" t="s">
        <v>250</v>
      </c>
      <c r="B209" s="196" t="s">
        <v>180</v>
      </c>
      <c r="C209" s="84">
        <v>5097.4000000000005</v>
      </c>
      <c r="F209" t="s">
        <v>248</v>
      </c>
    </row>
    <row r="210" spans="1:11">
      <c r="A210" t="s">
        <v>500</v>
      </c>
      <c r="B210" s="197" t="s">
        <v>180</v>
      </c>
      <c r="C210" s="84">
        <v>13769.800000000001</v>
      </c>
      <c r="F210" t="s">
        <v>248</v>
      </c>
    </row>
    <row r="211" spans="1:11">
      <c r="A211" t="s">
        <v>172</v>
      </c>
      <c r="B211" s="197"/>
      <c r="C211"/>
    </row>
    <row r="212" spans="1:11">
      <c r="A212" t="s">
        <v>231</v>
      </c>
      <c r="B212" s="196" t="s">
        <v>1</v>
      </c>
      <c r="C212" s="74">
        <v>0.11394649877609533</v>
      </c>
      <c r="F212" s="46" t="s">
        <v>850</v>
      </c>
      <c r="I212" s="272"/>
    </row>
    <row r="213" spans="1:11">
      <c r="A213" s="274" t="s">
        <v>498</v>
      </c>
      <c r="B213" s="196"/>
      <c r="C213" s="74">
        <v>0.30707416246079466</v>
      </c>
      <c r="F213" s="283" t="s">
        <v>857</v>
      </c>
      <c r="I213" s="272"/>
    </row>
    <row r="214" spans="1:11">
      <c r="A214" t="s">
        <v>494</v>
      </c>
      <c r="B214" s="197" t="s">
        <v>1</v>
      </c>
      <c r="C214" s="74">
        <v>-0.45289547410362302</v>
      </c>
      <c r="F214" s="46" t="s">
        <v>858</v>
      </c>
      <c r="I214" s="272"/>
      <c r="K214" s="226"/>
    </row>
    <row r="215" spans="1:11">
      <c r="A215" t="s">
        <v>179</v>
      </c>
      <c r="B215" s="196"/>
      <c r="C215"/>
    </row>
    <row r="216" spans="1:11">
      <c r="A216" t="s">
        <v>469</v>
      </c>
      <c r="B216" s="196" t="s">
        <v>101</v>
      </c>
      <c r="C216" s="74">
        <v>82.8</v>
      </c>
      <c r="F216" s="97" t="s">
        <v>311</v>
      </c>
    </row>
    <row r="217" spans="1:11">
      <c r="A217" t="s">
        <v>171</v>
      </c>
      <c r="B217" s="196" t="s">
        <v>102</v>
      </c>
      <c r="C217" s="74">
        <v>6493</v>
      </c>
      <c r="J217" t="s">
        <v>181</v>
      </c>
    </row>
    <row r="218" spans="1:11">
      <c r="A218" t="s">
        <v>119</v>
      </c>
      <c r="B218" s="196" t="s">
        <v>183</v>
      </c>
      <c r="C218" s="74">
        <v>32791</v>
      </c>
      <c r="J218" t="s">
        <v>178</v>
      </c>
    </row>
    <row r="219" spans="1:11">
      <c r="A219" s="55" t="s">
        <v>591</v>
      </c>
      <c r="B219" s="196" t="s">
        <v>180</v>
      </c>
      <c r="C219" s="84">
        <v>34.1</v>
      </c>
      <c r="D219" s="205"/>
      <c r="F219" t="s">
        <v>248</v>
      </c>
      <c r="J219" t="s">
        <v>845</v>
      </c>
    </row>
    <row r="220" spans="1:11">
      <c r="A220" s="55" t="s">
        <v>247</v>
      </c>
      <c r="B220" s="197"/>
      <c r="C220" s="84">
        <v>198</v>
      </c>
      <c r="D220" s="205"/>
      <c r="F220" t="s">
        <v>248</v>
      </c>
      <c r="J220" t="s">
        <v>845</v>
      </c>
    </row>
    <row r="221" spans="1:11">
      <c r="A221" s="55" t="s">
        <v>745</v>
      </c>
      <c r="B221" s="196"/>
      <c r="C221" s="72">
        <v>0.32005474293742919</v>
      </c>
      <c r="F221" s="55" t="s">
        <v>859</v>
      </c>
    </row>
    <row r="222" spans="1:11">
      <c r="A222" s="55" t="s">
        <v>746</v>
      </c>
      <c r="B222" s="196" t="s">
        <v>1</v>
      </c>
      <c r="C222" s="74">
        <v>0.45107438561321245</v>
      </c>
      <c r="F222" s="55" t="s">
        <v>814</v>
      </c>
    </row>
    <row r="223" spans="1:11">
      <c r="A223" s="55" t="s">
        <v>493</v>
      </c>
      <c r="B223" s="56" t="s">
        <v>1</v>
      </c>
      <c r="C223" s="74">
        <v>-7.986626678681881E-2</v>
      </c>
      <c r="F223" s="55" t="s">
        <v>860</v>
      </c>
    </row>
    <row r="224" spans="1:11">
      <c r="B224" s="55"/>
    </row>
    <row r="225" spans="1:10">
      <c r="A225" s="85" t="s">
        <v>233</v>
      </c>
      <c r="B225" s="55"/>
    </row>
    <row r="226" spans="1:10">
      <c r="A226" s="46" t="s">
        <v>174</v>
      </c>
    </row>
    <row r="227" spans="1:10">
      <c r="A227" s="46" t="s">
        <v>236</v>
      </c>
      <c r="B227" s="71" t="s">
        <v>175</v>
      </c>
      <c r="C227" s="74">
        <v>2012</v>
      </c>
      <c r="F227" t="s">
        <v>176</v>
      </c>
    </row>
    <row r="228" spans="1:10">
      <c r="A228" s="46" t="s">
        <v>234</v>
      </c>
      <c r="B228" s="14" t="s">
        <v>175</v>
      </c>
      <c r="C228" s="74">
        <v>1777</v>
      </c>
      <c r="F228" t="s">
        <v>176</v>
      </c>
    </row>
    <row r="229" spans="1:10">
      <c r="A229" s="46" t="s">
        <v>235</v>
      </c>
      <c r="B229" s="71" t="s">
        <v>175</v>
      </c>
      <c r="C229" s="74">
        <v>2103</v>
      </c>
      <c r="F229" t="s">
        <v>176</v>
      </c>
    </row>
    <row r="230" spans="1:10">
      <c r="A230" s="46" t="s">
        <v>241</v>
      </c>
      <c r="B230" s="71" t="s">
        <v>175</v>
      </c>
      <c r="C230" s="74">
        <v>27186</v>
      </c>
      <c r="F230" t="s">
        <v>176</v>
      </c>
    </row>
    <row r="231" spans="1:10">
      <c r="A231" s="46" t="s">
        <v>299</v>
      </c>
      <c r="B231" s="71" t="s">
        <v>175</v>
      </c>
      <c r="C231" s="74">
        <v>262767</v>
      </c>
      <c r="F231" t="s">
        <v>169</v>
      </c>
      <c r="J231" t="s">
        <v>923</v>
      </c>
    </row>
    <row r="232" spans="1:10">
      <c r="A232" s="46" t="s">
        <v>239</v>
      </c>
      <c r="B232" s="71" t="s">
        <v>240</v>
      </c>
      <c r="C232" s="72">
        <v>3114.7795918367347</v>
      </c>
      <c r="F232" t="s">
        <v>605</v>
      </c>
    </row>
    <row r="233" spans="1:10">
      <c r="A233" s="46" t="s">
        <v>242</v>
      </c>
      <c r="B233" s="71" t="s">
        <v>240</v>
      </c>
      <c r="C233" s="72">
        <v>1.4811125020621658</v>
      </c>
      <c r="E233" s="88"/>
      <c r="F233" t="s">
        <v>605</v>
      </c>
    </row>
    <row r="234" spans="1:10">
      <c r="A234" s="176" t="s">
        <v>897</v>
      </c>
      <c r="B234" s="71" t="s">
        <v>1</v>
      </c>
      <c r="C234" s="72">
        <v>0.32</v>
      </c>
      <c r="E234" s="88"/>
      <c r="F234" s="46" t="s">
        <v>922</v>
      </c>
    </row>
    <row r="235" spans="1:10">
      <c r="A235" s="176" t="s">
        <v>899</v>
      </c>
      <c r="B235" s="71" t="s">
        <v>1</v>
      </c>
      <c r="C235" s="308">
        <v>5.0000000000000001E-3</v>
      </c>
      <c r="E235" s="88"/>
      <c r="F235" s="46" t="s">
        <v>922</v>
      </c>
    </row>
    <row r="236" spans="1:10">
      <c r="A236" s="176" t="s">
        <v>898</v>
      </c>
      <c r="B236" s="71" t="s">
        <v>1</v>
      </c>
      <c r="C236" s="309">
        <v>3.3E-3</v>
      </c>
      <c r="E236" s="88"/>
      <c r="F236" s="46" t="s">
        <v>922</v>
      </c>
    </row>
    <row r="237" spans="1:10">
      <c r="A237" s="176" t="s">
        <v>275</v>
      </c>
      <c r="B237" s="71"/>
      <c r="C237"/>
    </row>
    <row r="238" spans="1:10">
      <c r="A238" s="46" t="s">
        <v>226</v>
      </c>
      <c r="B238" s="71" t="s">
        <v>1</v>
      </c>
      <c r="C238" s="74">
        <v>0.4170543911499574</v>
      </c>
      <c r="F238" t="s">
        <v>871</v>
      </c>
    </row>
    <row r="239" spans="1:10">
      <c r="A239" s="46" t="s">
        <v>227</v>
      </c>
      <c r="B239" s="71" t="s">
        <v>1</v>
      </c>
      <c r="C239" s="74">
        <v>-7.3524513315603487E-2</v>
      </c>
      <c r="F239" t="s">
        <v>872</v>
      </c>
    </row>
    <row r="240" spans="1:10">
      <c r="A240" s="46" t="s">
        <v>893</v>
      </c>
      <c r="B240" s="71" t="s">
        <v>101</v>
      </c>
      <c r="C240" s="306">
        <v>35892000</v>
      </c>
      <c r="F240" s="46" t="s">
        <v>917</v>
      </c>
      <c r="J240" t="s">
        <v>918</v>
      </c>
    </row>
    <row r="241" spans="1:10">
      <c r="A241" s="46" t="s">
        <v>894</v>
      </c>
      <c r="B241" s="71" t="s">
        <v>101</v>
      </c>
      <c r="C241" s="306">
        <v>15767000</v>
      </c>
      <c r="F241" s="46" t="s">
        <v>919</v>
      </c>
      <c r="J241" t="s">
        <v>920</v>
      </c>
    </row>
    <row r="242" spans="1:10">
      <c r="A242" s="46" t="s">
        <v>895</v>
      </c>
      <c r="B242" s="71" t="s">
        <v>101</v>
      </c>
      <c r="C242" s="306">
        <v>6788000</v>
      </c>
      <c r="F242" s="46" t="s">
        <v>919</v>
      </c>
      <c r="J242" t="s">
        <v>921</v>
      </c>
    </row>
    <row r="244" spans="1:10" ht="15" customHeight="1">
      <c r="A244" s="85" t="s">
        <v>118</v>
      </c>
      <c r="B244" s="14"/>
    </row>
    <row r="245" spans="1:10" ht="15" customHeight="1">
      <c r="A245" t="s">
        <v>254</v>
      </c>
      <c r="B245" s="14" t="s">
        <v>180</v>
      </c>
      <c r="C245" s="74">
        <v>2053</v>
      </c>
      <c r="F245" t="s">
        <v>248</v>
      </c>
    </row>
    <row r="246" spans="1:10" ht="15" customHeight="1">
      <c r="A246" t="s">
        <v>836</v>
      </c>
      <c r="B246" s="14" t="s">
        <v>180</v>
      </c>
      <c r="C246" s="74">
        <v>9510</v>
      </c>
      <c r="F246" t="s">
        <v>248</v>
      </c>
    </row>
    <row r="247" spans="1:10" ht="15" customHeight="1">
      <c r="A247" t="s">
        <v>509</v>
      </c>
      <c r="B247" s="14" t="s">
        <v>102</v>
      </c>
      <c r="C247" s="74">
        <v>1309.2</v>
      </c>
      <c r="F247" t="s">
        <v>551</v>
      </c>
    </row>
    <row r="248" spans="1:10" ht="15" customHeight="1">
      <c r="A248" t="s">
        <v>576</v>
      </c>
      <c r="B248" s="14" t="s">
        <v>101</v>
      </c>
      <c r="C248" s="72">
        <v>13.2</v>
      </c>
      <c r="F248" t="s">
        <v>551</v>
      </c>
    </row>
    <row r="249" spans="1:10" ht="15" customHeight="1">
      <c r="A249" t="s">
        <v>255</v>
      </c>
      <c r="B249" s="14"/>
    </row>
    <row r="250" spans="1:10" ht="15" customHeight="1">
      <c r="A250" s="274" t="s">
        <v>256</v>
      </c>
      <c r="B250" s="14" t="s">
        <v>1</v>
      </c>
      <c r="C250" s="74">
        <v>0.26176791682170453</v>
      </c>
      <c r="F250" s="274" t="s">
        <v>885</v>
      </c>
    </row>
    <row r="251" spans="1:10" ht="15" customHeight="1">
      <c r="A251" s="274" t="s">
        <v>492</v>
      </c>
      <c r="B251" s="14" t="s">
        <v>1</v>
      </c>
      <c r="C251" s="74">
        <v>0.37487315437468904</v>
      </c>
      <c r="F251" s="274" t="s">
        <v>857</v>
      </c>
    </row>
    <row r="252" spans="1:10" ht="15" customHeight="1">
      <c r="A252" s="274" t="s">
        <v>491</v>
      </c>
      <c r="B252" s="14" t="s">
        <v>1</v>
      </c>
      <c r="C252" s="74">
        <v>-0.5066702802126466</v>
      </c>
      <c r="F252" s="274" t="s">
        <v>858</v>
      </c>
    </row>
    <row r="253" spans="1:10">
      <c r="B253" s="14"/>
    </row>
    <row r="254" spans="1:10">
      <c r="A254" s="85" t="s">
        <v>103</v>
      </c>
      <c r="B254" s="14"/>
    </row>
    <row r="255" spans="1:10">
      <c r="A255" s="42" t="s">
        <v>299</v>
      </c>
      <c r="B255" s="14" t="s">
        <v>180</v>
      </c>
      <c r="C255" s="74">
        <v>480</v>
      </c>
      <c r="F255" t="s">
        <v>301</v>
      </c>
      <c r="J255" t="s">
        <v>300</v>
      </c>
    </row>
    <row r="256" spans="1:10">
      <c r="A256" s="42" t="s">
        <v>309</v>
      </c>
      <c r="B256" s="14" t="s">
        <v>1</v>
      </c>
      <c r="C256" s="74">
        <v>0.42</v>
      </c>
      <c r="F256" t="s">
        <v>301</v>
      </c>
    </row>
    <row r="257" spans="1:10">
      <c r="A257" s="42" t="s">
        <v>310</v>
      </c>
      <c r="B257" s="14" t="s">
        <v>1</v>
      </c>
      <c r="C257" s="74">
        <v>0.57999999999999996</v>
      </c>
      <c r="F257" t="s">
        <v>301</v>
      </c>
    </row>
    <row r="258" spans="1:10">
      <c r="A258" t="s">
        <v>302</v>
      </c>
      <c r="B258" s="14"/>
      <c r="C258"/>
    </row>
    <row r="259" spans="1:10">
      <c r="A259" s="186" t="s">
        <v>843</v>
      </c>
      <c r="B259" s="280" t="s">
        <v>180</v>
      </c>
      <c r="C259" s="74">
        <v>620</v>
      </c>
      <c r="D259" s="205"/>
      <c r="F259" t="s">
        <v>592</v>
      </c>
      <c r="J259" t="s">
        <v>842</v>
      </c>
    </row>
    <row r="260" spans="1:10">
      <c r="A260" t="s">
        <v>837</v>
      </c>
      <c r="B260" s="14" t="s">
        <v>180</v>
      </c>
      <c r="C260" s="74">
        <v>20490</v>
      </c>
      <c r="F260" t="s">
        <v>604</v>
      </c>
    </row>
    <row r="261" spans="1:10">
      <c r="A261" s="55" t="s">
        <v>593</v>
      </c>
      <c r="B261" s="14" t="s">
        <v>1</v>
      </c>
      <c r="C261" s="74">
        <v>0.20843617675816029</v>
      </c>
      <c r="F261" s="274" t="s">
        <v>861</v>
      </c>
      <c r="J261" s="272"/>
    </row>
    <row r="262" spans="1:10">
      <c r="A262" s="55" t="s">
        <v>314</v>
      </c>
      <c r="B262" s="14" t="s">
        <v>1</v>
      </c>
      <c r="C262" s="74">
        <v>0.19735052944847695</v>
      </c>
      <c r="F262" s="274" t="s">
        <v>851</v>
      </c>
      <c r="J262" s="272"/>
    </row>
    <row r="263" spans="1:10">
      <c r="A263" t="s">
        <v>284</v>
      </c>
      <c r="B263" s="14" t="s">
        <v>1</v>
      </c>
      <c r="C263" s="74">
        <v>-0.36046700356454497</v>
      </c>
      <c r="F263" s="274" t="s">
        <v>852</v>
      </c>
      <c r="J263" s="272"/>
    </row>
    <row r="264" spans="1:10">
      <c r="A264" t="s">
        <v>306</v>
      </c>
      <c r="B264" s="14" t="s">
        <v>307</v>
      </c>
      <c r="C264" s="74">
        <v>65000</v>
      </c>
      <c r="F264" t="s">
        <v>301</v>
      </c>
    </row>
    <row r="265" spans="1:10">
      <c r="A265" t="s">
        <v>312</v>
      </c>
      <c r="B265" s="14" t="s">
        <v>101</v>
      </c>
      <c r="C265" s="74">
        <v>96.6</v>
      </c>
      <c r="F265" t="s">
        <v>551</v>
      </c>
    </row>
    <row r="266" spans="1:10" s="49" customFormat="1" hidden="1">
      <c r="A266" s="49" t="s">
        <v>104</v>
      </c>
      <c r="B266" s="92" t="s">
        <v>102</v>
      </c>
      <c r="C266" s="81"/>
      <c r="F266" t="s">
        <v>621</v>
      </c>
    </row>
    <row r="267" spans="1:10" s="49" customFormat="1" hidden="1">
      <c r="A267" s="49" t="s">
        <v>105</v>
      </c>
      <c r="B267" s="92" t="s">
        <v>106</v>
      </c>
      <c r="C267" s="81"/>
      <c r="F267" t="s">
        <v>622</v>
      </c>
    </row>
    <row r="268" spans="1:10" s="49" customFormat="1" hidden="1">
      <c r="A268" s="49" t="s">
        <v>107</v>
      </c>
      <c r="B268" s="92" t="s">
        <v>102</v>
      </c>
      <c r="C268" s="81">
        <v>1200</v>
      </c>
      <c r="F268" t="s">
        <v>731</v>
      </c>
    </row>
    <row r="269" spans="1:10" s="55" customFormat="1">
      <c r="A269" s="55" t="s">
        <v>730</v>
      </c>
      <c r="B269" s="105" t="s">
        <v>1</v>
      </c>
      <c r="C269" s="74">
        <v>0.6</v>
      </c>
      <c r="F269" t="s">
        <v>551</v>
      </c>
    </row>
    <row r="270" spans="1:10">
      <c r="A270" t="s">
        <v>303</v>
      </c>
      <c r="B270" s="14"/>
      <c r="C270"/>
    </row>
    <row r="271" spans="1:10">
      <c r="A271" t="s">
        <v>304</v>
      </c>
      <c r="B271" s="14" t="s">
        <v>180</v>
      </c>
      <c r="C271" s="74">
        <v>155</v>
      </c>
      <c r="F271" t="s">
        <v>301</v>
      </c>
    </row>
    <row r="272" spans="1:10">
      <c r="A272" t="s">
        <v>487</v>
      </c>
      <c r="B272" s="14" t="s">
        <v>180</v>
      </c>
      <c r="C272" s="74">
        <v>76</v>
      </c>
      <c r="F272" t="s">
        <v>301</v>
      </c>
    </row>
    <row r="273" spans="1:10">
      <c r="A273" t="s">
        <v>488</v>
      </c>
      <c r="B273" s="14" t="s">
        <v>1</v>
      </c>
      <c r="C273" s="74">
        <v>0.2358733086451453</v>
      </c>
      <c r="F273" t="s">
        <v>873</v>
      </c>
    </row>
    <row r="274" spans="1:10">
      <c r="A274" t="s">
        <v>489</v>
      </c>
      <c r="B274" s="14" t="s">
        <v>1</v>
      </c>
      <c r="C274" s="74">
        <v>-1.1143163609455838E-2</v>
      </c>
      <c r="F274" t="s">
        <v>874</v>
      </c>
    </row>
    <row r="275" spans="1:10">
      <c r="A275" t="s">
        <v>490</v>
      </c>
      <c r="B275" s="14" t="s">
        <v>1</v>
      </c>
      <c r="C275" s="74">
        <v>-6.9395053085699696E-2</v>
      </c>
      <c r="F275" t="s">
        <v>875</v>
      </c>
    </row>
    <row r="276" spans="1:10">
      <c r="A276" t="s">
        <v>308</v>
      </c>
      <c r="B276" s="14" t="s">
        <v>315</v>
      </c>
      <c r="C276" s="74">
        <v>15</v>
      </c>
      <c r="F276" t="s">
        <v>301</v>
      </c>
    </row>
    <row r="277" spans="1:10">
      <c r="A277" t="s">
        <v>317</v>
      </c>
      <c r="B277" s="14" t="s">
        <v>316</v>
      </c>
      <c r="C277" s="74">
        <v>16.399999999999999</v>
      </c>
      <c r="F277" t="s">
        <v>301</v>
      </c>
    </row>
    <row r="278" spans="1:10">
      <c r="A278" t="s">
        <v>552</v>
      </c>
      <c r="B278" s="14" t="s">
        <v>101</v>
      </c>
      <c r="C278" s="74">
        <v>245.99999999999997</v>
      </c>
    </row>
    <row r="279" spans="1:10">
      <c r="B279" s="14"/>
    </row>
    <row r="280" spans="1:10">
      <c r="A280" s="85" t="s">
        <v>318</v>
      </c>
      <c r="B280" s="14"/>
    </row>
    <row r="281" spans="1:10">
      <c r="A281" t="s">
        <v>319</v>
      </c>
      <c r="B281" s="14" t="s">
        <v>101</v>
      </c>
      <c r="C281" s="74">
        <v>14188000</v>
      </c>
      <c r="F281" t="s">
        <v>320</v>
      </c>
    </row>
    <row r="282" spans="1:10">
      <c r="A282" s="55" t="s">
        <v>327</v>
      </c>
      <c r="B282" s="14" t="s">
        <v>101</v>
      </c>
      <c r="C282" s="74">
        <v>2650</v>
      </c>
      <c r="D282" s="187"/>
      <c r="F282" t="s">
        <v>738</v>
      </c>
      <c r="J282" t="s">
        <v>739</v>
      </c>
    </row>
    <row r="283" spans="1:10">
      <c r="A283" s="55" t="s">
        <v>646</v>
      </c>
      <c r="B283" s="14" t="s">
        <v>154</v>
      </c>
      <c r="C283" s="74">
        <v>7443000</v>
      </c>
      <c r="D283" s="187"/>
      <c r="F283" t="s">
        <v>647</v>
      </c>
    </row>
    <row r="284" spans="1:10">
      <c r="A284" t="s">
        <v>321</v>
      </c>
      <c r="B284" s="14"/>
    </row>
    <row r="285" spans="1:10">
      <c r="A285" t="s">
        <v>322</v>
      </c>
      <c r="B285" s="14" t="s">
        <v>1</v>
      </c>
      <c r="C285" s="74">
        <v>1.4532040717163706</v>
      </c>
      <c r="F285" t="s">
        <v>562</v>
      </c>
    </row>
    <row r="286" spans="1:10">
      <c r="A286" t="s">
        <v>323</v>
      </c>
      <c r="B286" s="14" t="s">
        <v>1</v>
      </c>
      <c r="C286" s="74">
        <v>0.14911505002806355</v>
      </c>
      <c r="F286" t="s">
        <v>840</v>
      </c>
    </row>
    <row r="287" spans="1:10">
      <c r="A287" s="55" t="s">
        <v>324</v>
      </c>
      <c r="B287" s="14" t="s">
        <v>1</v>
      </c>
      <c r="C287" s="74">
        <v>7.1730931121826352E-2</v>
      </c>
      <c r="F287" t="s">
        <v>844</v>
      </c>
      <c r="H287" s="293"/>
      <c r="J287" s="205"/>
    </row>
    <row r="288" spans="1:10">
      <c r="B288" s="14"/>
      <c r="C288"/>
    </row>
    <row r="289" spans="1:10">
      <c r="A289" s="85" t="s">
        <v>292</v>
      </c>
      <c r="B289" s="14"/>
      <c r="C289"/>
    </row>
    <row r="290" spans="1:10">
      <c r="A290" t="s">
        <v>558</v>
      </c>
      <c r="B290" s="14" t="s">
        <v>1</v>
      </c>
      <c r="C290" s="74">
        <v>0.44</v>
      </c>
      <c r="F290" t="s">
        <v>555</v>
      </c>
      <c r="J290" s="305"/>
    </row>
    <row r="291" spans="1:10">
      <c r="A291" t="s">
        <v>559</v>
      </c>
      <c r="B291" s="14" t="s">
        <v>1</v>
      </c>
      <c r="C291" s="74">
        <v>3.0000000000000001E-3</v>
      </c>
      <c r="F291" t="s">
        <v>555</v>
      </c>
    </row>
    <row r="292" spans="1:10">
      <c r="A292" t="s">
        <v>556</v>
      </c>
      <c r="B292" s="14" t="s">
        <v>557</v>
      </c>
      <c r="C292" s="74">
        <v>124857.48</v>
      </c>
    </row>
    <row r="293" spans="1:10">
      <c r="A293" s="46" t="s">
        <v>909</v>
      </c>
      <c r="B293" s="14" t="s">
        <v>101</v>
      </c>
      <c r="C293" s="306">
        <v>280423.8</v>
      </c>
      <c r="F293" t="s">
        <v>555</v>
      </c>
      <c r="I293" s="294"/>
      <c r="J293" t="s">
        <v>931</v>
      </c>
    </row>
    <row r="294" spans="1:10">
      <c r="A294" s="46" t="s">
        <v>911</v>
      </c>
      <c r="B294" s="14" t="s">
        <v>101</v>
      </c>
      <c r="C294" s="306">
        <v>16893000</v>
      </c>
      <c r="F294" s="46" t="s">
        <v>905</v>
      </c>
      <c r="I294" s="294"/>
    </row>
    <row r="295" spans="1:10">
      <c r="A295" s="46" t="s">
        <v>906</v>
      </c>
      <c r="B295" s="14" t="s">
        <v>1</v>
      </c>
      <c r="C295" s="74">
        <v>0.29482644574002975</v>
      </c>
      <c r="F295" s="46" t="s">
        <v>908</v>
      </c>
      <c r="I295" s="294"/>
    </row>
    <row r="296" spans="1:10">
      <c r="A296" s="46" t="s">
        <v>907</v>
      </c>
      <c r="B296" s="14" t="s">
        <v>1</v>
      </c>
      <c r="C296" s="74">
        <v>2.074384195778127E-2</v>
      </c>
      <c r="F296" s="46" t="s">
        <v>876</v>
      </c>
      <c r="I296" s="294"/>
    </row>
    <row r="297" spans="1:10">
      <c r="B297" s="14"/>
    </row>
    <row r="298" spans="1:10">
      <c r="A298" s="198" t="s">
        <v>459</v>
      </c>
      <c r="B298" s="14"/>
    </row>
    <row r="299" spans="1:10">
      <c r="A299" s="220" t="s">
        <v>617</v>
      </c>
      <c r="B299" s="14" t="s">
        <v>598</v>
      </c>
      <c r="F299" t="s">
        <v>648</v>
      </c>
    </row>
    <row r="300" spans="1:10">
      <c r="A300" s="220" t="s">
        <v>618</v>
      </c>
      <c r="B300" s="14" t="s">
        <v>600</v>
      </c>
      <c r="F300" t="s">
        <v>648</v>
      </c>
    </row>
    <row r="301" spans="1:10">
      <c r="A301" s="55" t="s">
        <v>461</v>
      </c>
      <c r="B301" s="14" t="s">
        <v>1</v>
      </c>
      <c r="C301" s="74">
        <v>1.6E-2</v>
      </c>
      <c r="F301" t="s">
        <v>616</v>
      </c>
    </row>
  </sheetData>
  <dataConsolidate/>
  <hyperlinks>
    <hyperlink ref="F126" r:id="rId1" xr:uid="{F9A38872-6E7A-804F-84C7-3C982C6143A6}"/>
    <hyperlink ref="F216" r:id="rId2" xr:uid="{A6B1C476-E8AD-6D44-B41E-ADD87C52A10C}"/>
    <hyperlink ref="J150" r:id="rId3" xr:uid="{662F63F1-4C82-BA4E-B102-27C2D5571C19}"/>
    <hyperlink ref="J167" r:id="rId4" xr:uid="{DF6D7389-6F04-A34F-9A1D-AFA6755A372C}"/>
    <hyperlink ref="F193" r:id="rId5" xr:uid="{247D76FB-D86C-D44A-A75F-A512C79416FA}"/>
  </hyperlinks>
  <pageMargins left="0.7" right="0.7" top="0.75" bottom="0.75" header="0.3" footer="0.3"/>
  <pageSetup orientation="portrait"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4B2D8-575C-364D-986E-A9F1D02CE884}">
  <dimension ref="A2:J31"/>
  <sheetViews>
    <sheetView workbookViewId="0">
      <selection activeCell="H7" sqref="H7"/>
    </sheetView>
  </sheetViews>
  <sheetFormatPr baseColWidth="10" defaultColWidth="11" defaultRowHeight="16"/>
  <cols>
    <col min="1" max="1" width="30.1640625" customWidth="1"/>
    <col min="3" max="3" width="18.5" customWidth="1"/>
    <col min="6" max="6" width="13.5" customWidth="1"/>
  </cols>
  <sheetData>
    <row r="2" spans="1:10" s="50" customFormat="1" ht="19">
      <c r="A2" s="51" t="s">
        <v>197</v>
      </c>
    </row>
    <row r="3" spans="1:10" ht="17" thickBot="1">
      <c r="F3" s="334" t="s">
        <v>939</v>
      </c>
      <c r="G3" s="334"/>
      <c r="H3" s="334"/>
      <c r="I3" s="334"/>
      <c r="J3" s="166"/>
    </row>
    <row r="4" spans="1:10" ht="17" thickTop="1">
      <c r="A4" t="s">
        <v>198</v>
      </c>
      <c r="B4" s="69" t="s">
        <v>199</v>
      </c>
      <c r="C4" s="44">
        <v>9.9700000000000006</v>
      </c>
      <c r="G4" s="335">
        <v>2018</v>
      </c>
      <c r="H4" s="335">
        <v>2025</v>
      </c>
      <c r="I4" s="335">
        <v>2030</v>
      </c>
    </row>
    <row r="5" spans="1:10">
      <c r="A5" t="s">
        <v>268</v>
      </c>
      <c r="B5" s="69" t="s">
        <v>199</v>
      </c>
      <c r="C5" s="44">
        <v>8.64</v>
      </c>
      <c r="F5" s="336" t="s">
        <v>496</v>
      </c>
      <c r="G5" s="53">
        <v>3.4560000000000004</v>
      </c>
      <c r="H5" s="53">
        <v>2.95112</v>
      </c>
      <c r="I5" s="53">
        <v>2.0735999999999999</v>
      </c>
    </row>
    <row r="6" spans="1:10">
      <c r="A6" t="s">
        <v>606</v>
      </c>
      <c r="B6" s="69" t="s">
        <v>1</v>
      </c>
      <c r="C6" s="44">
        <v>0.76</v>
      </c>
      <c r="F6" s="336" t="s">
        <v>497</v>
      </c>
      <c r="G6" s="53">
        <v>2.9376000000000002</v>
      </c>
      <c r="H6" s="53">
        <v>2.5084520000000001</v>
      </c>
      <c r="I6" s="53">
        <v>1.7625600000000001</v>
      </c>
    </row>
    <row r="7" spans="1:10">
      <c r="A7" t="s">
        <v>607</v>
      </c>
      <c r="B7" s="69" t="s">
        <v>199</v>
      </c>
      <c r="C7" s="53">
        <v>5.6071280000000003</v>
      </c>
      <c r="D7" s="257"/>
      <c r="F7" s="336" t="s">
        <v>459</v>
      </c>
      <c r="G7" s="53">
        <v>0.17280000000000004</v>
      </c>
      <c r="H7" s="53">
        <v>0.14755599999999999</v>
      </c>
      <c r="I7" s="53">
        <v>0.10367999999999999</v>
      </c>
    </row>
    <row r="8" spans="1:10">
      <c r="A8" t="s">
        <v>608</v>
      </c>
      <c r="B8" s="69" t="s">
        <v>199</v>
      </c>
      <c r="C8" s="53">
        <v>3.9398400000000002</v>
      </c>
      <c r="D8" s="257"/>
      <c r="F8" s="337" t="s">
        <v>203</v>
      </c>
      <c r="G8" s="338">
        <v>6.5664000000000007</v>
      </c>
      <c r="H8" s="338">
        <v>5.6071280000000003</v>
      </c>
      <c r="I8" s="338">
        <v>3.9398400000000002</v>
      </c>
    </row>
    <row r="9" spans="1:10">
      <c r="A9" t="s">
        <v>609</v>
      </c>
      <c r="B9" s="69" t="s">
        <v>199</v>
      </c>
      <c r="C9" s="53">
        <v>1.3132799999999998</v>
      </c>
      <c r="D9" s="257"/>
      <c r="G9" s="44"/>
      <c r="H9" s="53"/>
      <c r="I9" s="44"/>
      <c r="J9" s="44"/>
    </row>
    <row r="10" spans="1:10">
      <c r="A10" t="s">
        <v>610</v>
      </c>
      <c r="B10" s="69" t="s">
        <v>199</v>
      </c>
      <c r="C10" s="53">
        <v>6.5664000000000007</v>
      </c>
    </row>
    <row r="11" spans="1:10" ht="17" thickBot="1">
      <c r="A11" s="16" t="s">
        <v>611</v>
      </c>
      <c r="B11" s="215" t="s">
        <v>199</v>
      </c>
      <c r="C11" s="60">
        <v>0.95927200000000035</v>
      </c>
    </row>
    <row r="12" spans="1:10" ht="18" thickTop="1" thickBot="1">
      <c r="A12" s="70" t="s">
        <v>612</v>
      </c>
      <c r="B12" s="216" t="s">
        <v>199</v>
      </c>
      <c r="C12" s="60">
        <v>2.6265600000000004</v>
      </c>
    </row>
    <row r="13" spans="1:10" ht="18" thickTop="1" thickBot="1">
      <c r="A13" s="70" t="s">
        <v>613</v>
      </c>
      <c r="B13" s="216" t="s">
        <v>199</v>
      </c>
      <c r="C13" s="60">
        <v>5.2531200000000009</v>
      </c>
    </row>
    <row r="14" spans="1:10" ht="17" thickTop="1"/>
    <row r="15" spans="1:10" s="50" customFormat="1" ht="19">
      <c r="A15" s="51" t="s">
        <v>202</v>
      </c>
    </row>
    <row r="16" spans="1:10" ht="19">
      <c r="A16" s="332">
        <v>2025</v>
      </c>
      <c r="B16" s="332"/>
      <c r="C16" s="332"/>
    </row>
    <row r="17" spans="1:5">
      <c r="A17" t="s">
        <v>264</v>
      </c>
      <c r="B17" s="69" t="s">
        <v>199</v>
      </c>
      <c r="C17" s="53">
        <v>0.50488000000000011</v>
      </c>
      <c r="D17" s="43"/>
      <c r="E17" s="131"/>
    </row>
    <row r="18" spans="1:5">
      <c r="A18" t="s">
        <v>265</v>
      </c>
      <c r="B18" s="69" t="s">
        <v>199</v>
      </c>
      <c r="C18" s="53">
        <v>0.42914800000000014</v>
      </c>
      <c r="E18" s="131"/>
    </row>
    <row r="19" spans="1:5">
      <c r="A19" t="s">
        <v>266</v>
      </c>
      <c r="B19" s="69" t="s">
        <v>199</v>
      </c>
      <c r="C19" s="53">
        <v>2.5244000000000009E-2</v>
      </c>
      <c r="E19" s="270"/>
    </row>
    <row r="20" spans="1:5" ht="17" thickBot="1">
      <c r="A20" s="16" t="s">
        <v>203</v>
      </c>
      <c r="B20" s="215" t="s">
        <v>199</v>
      </c>
      <c r="C20" s="60">
        <v>0.95927200000000035</v>
      </c>
      <c r="E20" s="271"/>
    </row>
    <row r="21" spans="1:5" ht="20" thickTop="1">
      <c r="A21" s="333">
        <v>2030</v>
      </c>
      <c r="B21" s="333"/>
      <c r="C21" s="333"/>
      <c r="E21" s="44"/>
    </row>
    <row r="22" spans="1:5">
      <c r="A22" t="s">
        <v>264</v>
      </c>
      <c r="B22" s="69" t="s">
        <v>199</v>
      </c>
      <c r="C22" s="53">
        <v>1.3824000000000001</v>
      </c>
      <c r="D22" s="43"/>
      <c r="E22" s="44"/>
    </row>
    <row r="23" spans="1:5">
      <c r="A23" t="s">
        <v>265</v>
      </c>
      <c r="B23" s="69" t="s">
        <v>199</v>
      </c>
      <c r="C23" s="53">
        <v>1.1750400000000003</v>
      </c>
      <c r="E23" s="44"/>
    </row>
    <row r="24" spans="1:5">
      <c r="A24" t="s">
        <v>266</v>
      </c>
      <c r="B24" s="69" t="s">
        <v>199</v>
      </c>
      <c r="C24" s="53">
        <v>6.9120000000000015E-2</v>
      </c>
      <c r="E24" s="131"/>
    </row>
    <row r="25" spans="1:5" ht="17" thickBot="1">
      <c r="A25" s="16" t="s">
        <v>203</v>
      </c>
      <c r="B25" s="215" t="s">
        <v>199</v>
      </c>
      <c r="C25" s="60">
        <v>2.6265600000000004</v>
      </c>
      <c r="E25" s="44"/>
    </row>
    <row r="26" spans="1:5" ht="20" thickTop="1">
      <c r="A26" s="333">
        <v>2050</v>
      </c>
      <c r="B26" s="333"/>
      <c r="C26" s="333"/>
      <c r="E26" s="44"/>
    </row>
    <row r="27" spans="1:5">
      <c r="A27" t="s">
        <v>264</v>
      </c>
      <c r="B27" s="69" t="s">
        <v>199</v>
      </c>
      <c r="C27" s="53">
        <v>2.7648000000000001</v>
      </c>
      <c r="D27" s="43"/>
      <c r="E27" s="44"/>
    </row>
    <row r="28" spans="1:5">
      <c r="A28" t="s">
        <v>265</v>
      </c>
      <c r="B28" s="69" t="s">
        <v>199</v>
      </c>
      <c r="C28" s="53">
        <v>2.3500800000000006</v>
      </c>
      <c r="E28" s="44"/>
    </row>
    <row r="29" spans="1:5">
      <c r="A29" t="s">
        <v>266</v>
      </c>
      <c r="B29" s="69" t="s">
        <v>199</v>
      </c>
      <c r="C29" s="53">
        <v>0.13824000000000003</v>
      </c>
      <c r="E29" s="131"/>
    </row>
    <row r="30" spans="1:5" ht="17" thickBot="1">
      <c r="A30" s="16" t="s">
        <v>203</v>
      </c>
      <c r="B30" s="215" t="s">
        <v>199</v>
      </c>
      <c r="C30" s="60">
        <v>5.2531200000000009</v>
      </c>
      <c r="E30" s="44"/>
    </row>
    <row r="31" spans="1:5" ht="17" thickTop="1"/>
  </sheetData>
  <mergeCells count="4">
    <mergeCell ref="A16:C16"/>
    <mergeCell ref="A21:C21"/>
    <mergeCell ref="A26:C26"/>
    <mergeCell ref="F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D7A2B-3457-7A41-9493-1A7E944D570F}">
  <dimension ref="A1:X336"/>
  <sheetViews>
    <sheetView tabSelected="1" topLeftCell="A3" workbookViewId="0">
      <pane xSplit="1" ySplit="1" topLeftCell="B4" activePane="bottomRight" state="frozen"/>
      <selection activeCell="A3" sqref="A3"/>
      <selection pane="topRight" activeCell="B3" sqref="B3"/>
      <selection pane="bottomLeft" activeCell="A4" sqref="A4"/>
      <selection pane="bottomRight" activeCell="A3" sqref="A3"/>
    </sheetView>
  </sheetViews>
  <sheetFormatPr baseColWidth="10" defaultColWidth="11" defaultRowHeight="16"/>
  <cols>
    <col min="1" max="1" width="39.33203125" customWidth="1"/>
    <col min="2" max="2" width="12.5" style="14" customWidth="1"/>
    <col min="3" max="3" width="17.33203125" customWidth="1"/>
    <col min="4" max="4" width="26" bestFit="1" customWidth="1"/>
    <col min="5" max="5" width="23.33203125" bestFit="1" customWidth="1"/>
    <col min="6" max="17" width="17.83203125" bestFit="1" customWidth="1"/>
    <col min="18" max="18" width="12.1640625" bestFit="1" customWidth="1"/>
    <col min="19" max="20" width="11.6640625" bestFit="1" customWidth="1"/>
  </cols>
  <sheetData>
    <row r="1" spans="1:17" s="6" customFormat="1" ht="26">
      <c r="A1" s="6" t="s">
        <v>91</v>
      </c>
      <c r="B1" s="124"/>
    </row>
    <row r="3" spans="1:17">
      <c r="D3" s="193" t="s">
        <v>90</v>
      </c>
      <c r="E3" s="193">
        <v>2018</v>
      </c>
      <c r="F3" s="193">
        <v>2019</v>
      </c>
      <c r="G3" s="193">
        <v>2020</v>
      </c>
      <c r="H3" s="193">
        <v>2021</v>
      </c>
      <c r="I3" s="193">
        <v>2022</v>
      </c>
      <c r="J3" s="193">
        <v>2023</v>
      </c>
      <c r="K3" s="193">
        <v>2024</v>
      </c>
      <c r="L3" s="193">
        <v>2025</v>
      </c>
      <c r="M3" s="193">
        <v>2026</v>
      </c>
      <c r="N3" s="193">
        <v>2027</v>
      </c>
      <c r="O3" s="193">
        <v>2028</v>
      </c>
      <c r="P3" s="193">
        <v>2029</v>
      </c>
      <c r="Q3" s="193">
        <v>2030</v>
      </c>
    </row>
    <row r="6" spans="1:17">
      <c r="D6" s="90" t="s">
        <v>276</v>
      </c>
      <c r="E6" s="90" t="s">
        <v>855</v>
      </c>
      <c r="F6" s="90" t="s">
        <v>856</v>
      </c>
    </row>
    <row r="7" spans="1:17">
      <c r="A7" t="s">
        <v>270</v>
      </c>
      <c r="B7" s="71" t="s">
        <v>199</v>
      </c>
      <c r="C7" s="94">
        <v>0.50488000000000011</v>
      </c>
      <c r="D7" s="89">
        <v>1</v>
      </c>
      <c r="E7" s="288">
        <v>0.63075351985267047</v>
      </c>
      <c r="F7" s="288">
        <v>0.12587351985267037</v>
      </c>
    </row>
    <row r="8" spans="1:17">
      <c r="A8" t="s">
        <v>269</v>
      </c>
      <c r="B8" s="71" t="s">
        <v>199</v>
      </c>
      <c r="C8" s="94">
        <v>1.3824000000000001</v>
      </c>
      <c r="D8" s="89">
        <v>1</v>
      </c>
      <c r="E8" s="288">
        <v>1.4090503711362752</v>
      </c>
      <c r="F8" s="288">
        <v>2.6650371136275108E-2</v>
      </c>
    </row>
    <row r="9" spans="1:17">
      <c r="B9" s="71"/>
    </row>
    <row r="10" spans="1:17">
      <c r="B10"/>
    </row>
    <row r="12" spans="1:17" s="50" customFormat="1" ht="25" customHeight="1">
      <c r="A12" s="51" t="s">
        <v>410</v>
      </c>
      <c r="B12" s="125"/>
    </row>
    <row r="14" spans="1:17" ht="18" thickBot="1">
      <c r="A14" s="135" t="s">
        <v>407</v>
      </c>
      <c r="B14" s="297" t="s">
        <v>199</v>
      </c>
      <c r="C14" s="161"/>
      <c r="D14" s="161"/>
      <c r="E14" s="161">
        <v>0.11652505272861916</v>
      </c>
      <c r="F14" s="161">
        <v>0.16369628882351239</v>
      </c>
      <c r="G14" s="161">
        <v>0.32996519678890524</v>
      </c>
      <c r="H14" s="161">
        <v>0.38747178185138548</v>
      </c>
      <c r="I14" s="161">
        <v>0.35780227242576446</v>
      </c>
      <c r="J14" s="161">
        <v>0.4299579557097663</v>
      </c>
      <c r="K14" s="161">
        <v>0.51586528415378574</v>
      </c>
      <c r="L14" s="161">
        <v>0.63075351985267047</v>
      </c>
      <c r="M14" s="161">
        <v>0.75939478944042627</v>
      </c>
      <c r="N14" s="161">
        <v>0.89121861621279919</v>
      </c>
      <c r="O14" s="161">
        <v>1.0284345189985329</v>
      </c>
      <c r="P14" s="161">
        <v>1.2018072987340338</v>
      </c>
      <c r="Q14" s="161">
        <v>1.4090503711362752</v>
      </c>
    </row>
    <row r="15" spans="1:17" ht="17" thickTop="1">
      <c r="A15" s="44"/>
    </row>
    <row r="16" spans="1:17" s="140" customFormat="1" ht="18" thickBot="1">
      <c r="A16" s="135" t="s">
        <v>418</v>
      </c>
      <c r="L16" s="161">
        <v>0.19628784449934114</v>
      </c>
      <c r="Q16" s="161">
        <v>0.5270304321120477</v>
      </c>
    </row>
    <row r="17" spans="1:18" ht="17" thickTop="1"/>
    <row r="18" spans="1:18">
      <c r="A18" s="134" t="s">
        <v>96</v>
      </c>
    </row>
    <row r="19" spans="1:18" s="16" customFormat="1" ht="17" thickBot="1">
      <c r="A19" s="16" t="s">
        <v>252</v>
      </c>
      <c r="B19" s="59" t="s">
        <v>199</v>
      </c>
      <c r="E19" s="60">
        <v>1.2602727382707521E-2</v>
      </c>
      <c r="F19" s="60">
        <v>1.3863229342175088E-2</v>
      </c>
      <c r="G19" s="60">
        <v>2.1161911425831039E-2</v>
      </c>
      <c r="H19" s="60">
        <v>3.2606020621817958E-2</v>
      </c>
      <c r="I19" s="60">
        <v>5.0476985080012603E-2</v>
      </c>
      <c r="J19" s="60">
        <v>7.8518300539695468E-2</v>
      </c>
      <c r="K19" s="60">
        <v>0.12272348977528511</v>
      </c>
      <c r="L19" s="60">
        <v>0.19272277743622251</v>
      </c>
      <c r="M19" s="60">
        <v>0.23123585842545419</v>
      </c>
      <c r="N19" s="60">
        <v>0.27838506158741516</v>
      </c>
      <c r="O19" s="60">
        <v>0.33625515848248233</v>
      </c>
      <c r="P19" s="60">
        <v>0.40744965841563452</v>
      </c>
      <c r="Q19" s="60">
        <v>0.49545939057029525</v>
      </c>
    </row>
    <row r="20" spans="1:18" ht="17" thickTop="1">
      <c r="A20" t="s">
        <v>408</v>
      </c>
      <c r="B20" s="14" t="s">
        <v>199</v>
      </c>
      <c r="E20" s="133">
        <v>4.9149617559647567E-3</v>
      </c>
      <c r="F20" s="113">
        <v>6.0321228521996216E-3</v>
      </c>
      <c r="G20" s="113">
        <v>9.9650768518100008E-3</v>
      </c>
      <c r="H20" s="113">
        <v>1.6536204106234687E-2</v>
      </c>
      <c r="I20" s="113">
        <v>2.74213219804035E-2</v>
      </c>
      <c r="J20" s="113">
        <v>4.5447719386057392E-2</v>
      </c>
      <c r="K20" s="113">
        <v>7.5294834753430184E-2</v>
      </c>
      <c r="L20" s="113">
        <v>0.12470782537474512</v>
      </c>
      <c r="M20" s="113">
        <v>0.15631814081649278</v>
      </c>
      <c r="N20" s="113">
        <v>0.19590240490785571</v>
      </c>
      <c r="O20" s="113">
        <v>0.24547983201552906</v>
      </c>
      <c r="P20" s="113">
        <v>0.30758232236212596</v>
      </c>
      <c r="Q20" s="113">
        <v>0.38538495402162926</v>
      </c>
    </row>
    <row r="21" spans="1:18">
      <c r="A21" t="s">
        <v>409</v>
      </c>
      <c r="B21" s="14" t="s">
        <v>199</v>
      </c>
      <c r="E21" s="113">
        <v>7.6877656267427645E-3</v>
      </c>
      <c r="F21" s="113">
        <v>7.8311064899754673E-3</v>
      </c>
      <c r="G21" s="113">
        <v>1.1196834574021038E-2</v>
      </c>
      <c r="H21" s="113">
        <v>1.6069816515583271E-2</v>
      </c>
      <c r="I21" s="113">
        <v>2.3055663099609103E-2</v>
      </c>
      <c r="J21" s="113">
        <v>3.3070581153638076E-2</v>
      </c>
      <c r="K21" s="113">
        <v>4.7428655021854921E-2</v>
      </c>
      <c r="L21" s="113">
        <v>6.8014952061477396E-2</v>
      </c>
      <c r="M21" s="113">
        <v>7.4917717608961418E-2</v>
      </c>
      <c r="N21" s="113">
        <v>8.2482656679559466E-2</v>
      </c>
      <c r="O21" s="113">
        <v>9.0775326466953299E-2</v>
      </c>
      <c r="P21" s="113">
        <v>9.9867336053508546E-2</v>
      </c>
      <c r="Q21" s="113">
        <v>0.11007443654866599</v>
      </c>
    </row>
    <row r="22" spans="1:18">
      <c r="A22" t="s">
        <v>148</v>
      </c>
      <c r="B22" s="14" t="s">
        <v>399</v>
      </c>
      <c r="E22" s="54">
        <v>2985</v>
      </c>
      <c r="F22" s="54">
        <v>3288</v>
      </c>
      <c r="G22" s="54">
        <v>5035.6840693583408</v>
      </c>
      <c r="H22" s="54">
        <v>7753.3435796816566</v>
      </c>
      <c r="I22" s="54">
        <v>12002.388168790443</v>
      </c>
      <c r="J22" s="54">
        <v>18681.586916969209</v>
      </c>
      <c r="K22" s="54">
        <v>29236.207808442901</v>
      </c>
      <c r="L22" s="54">
        <v>46000.000000067419</v>
      </c>
      <c r="M22" s="54">
        <v>55250.184375000463</v>
      </c>
      <c r="N22" s="54">
        <v>66657.323819752055</v>
      </c>
      <c r="O22" s="54">
        <v>80764.806607307968</v>
      </c>
      <c r="P22" s="54">
        <v>98257.662526235566</v>
      </c>
      <c r="Q22" s="54">
        <v>120000.00000157979</v>
      </c>
    </row>
    <row r="23" spans="1:18">
      <c r="A23" s="128" t="s">
        <v>411</v>
      </c>
      <c r="B23" s="129" t="s">
        <v>399</v>
      </c>
      <c r="C23" s="128"/>
      <c r="D23" s="128"/>
      <c r="E23" s="130">
        <v>1010</v>
      </c>
      <c r="F23" s="130">
        <v>1256</v>
      </c>
      <c r="G23" s="130">
        <v>2102.0492147808027</v>
      </c>
      <c r="H23" s="130">
        <v>3518.0023100004692</v>
      </c>
      <c r="I23" s="130">
        <v>5887.7499946923062</v>
      </c>
      <c r="J23" s="130">
        <v>9853.7740869177051</v>
      </c>
      <c r="K23" s="130">
        <v>16491.336052573872</v>
      </c>
      <c r="L23" s="130">
        <v>27599.999999999403</v>
      </c>
      <c r="M23" s="130">
        <v>34960.34965280693</v>
      </c>
      <c r="N23" s="130">
        <v>44283.552458208113</v>
      </c>
      <c r="O23" s="130">
        <v>56093.06079012344</v>
      </c>
      <c r="P23" s="130">
        <v>71051.920953583773</v>
      </c>
      <c r="Q23" s="130">
        <v>90000.000001483379</v>
      </c>
      <c r="R23" s="286"/>
    </row>
    <row r="24" spans="1:18">
      <c r="A24" t="s">
        <v>412</v>
      </c>
      <c r="B24" s="14" t="s">
        <v>399</v>
      </c>
      <c r="E24" s="106">
        <v>1975</v>
      </c>
      <c r="F24" s="106">
        <v>2032</v>
      </c>
      <c r="G24" s="106">
        <v>2933.6348545775381</v>
      </c>
      <c r="H24" s="106">
        <v>4235.3412696811874</v>
      </c>
      <c r="I24" s="106">
        <v>6114.6381740981378</v>
      </c>
      <c r="J24" s="106">
        <v>8827.8128300515036</v>
      </c>
      <c r="K24" s="106">
        <v>12744.87175586903</v>
      </c>
      <c r="L24" s="106">
        <v>18400.000000068019</v>
      </c>
      <c r="M24" s="106">
        <v>20289.834722193533</v>
      </c>
      <c r="N24" s="106">
        <v>22373.771361543939</v>
      </c>
      <c r="O24" s="106">
        <v>24671.745817184528</v>
      </c>
      <c r="P24" s="106">
        <v>27205.741572651801</v>
      </c>
      <c r="Q24" s="106">
        <v>30000.000000096414</v>
      </c>
      <c r="R24" s="106"/>
    </row>
    <row r="25" spans="1:18">
      <c r="A25" t="s">
        <v>281</v>
      </c>
      <c r="B25" s="14" t="s">
        <v>1</v>
      </c>
      <c r="E25" s="160">
        <v>6.4357140085119597E-3</v>
      </c>
      <c r="F25" s="160">
        <v>7.0889874907830224E-3</v>
      </c>
      <c r="G25" s="160">
        <v>1.0857025965698488E-2</v>
      </c>
      <c r="H25" s="160">
        <v>1.6716349041394806E-2</v>
      </c>
      <c r="I25" s="160">
        <v>2.5877366054768126E-2</v>
      </c>
      <c r="J25" s="160">
        <v>4.0277839404613901E-2</v>
      </c>
      <c r="K25" s="160">
        <v>6.3033793014593872E-2</v>
      </c>
      <c r="L25" s="160">
        <v>9.9176832292121944E-2</v>
      </c>
      <c r="M25" s="160">
        <v>0.11912039717087405</v>
      </c>
      <c r="N25" s="160">
        <v>0.1437143962065984</v>
      </c>
      <c r="O25" s="160">
        <v>0.17413038434754141</v>
      </c>
      <c r="P25" s="160">
        <v>0.21184529821230647</v>
      </c>
      <c r="Q25" s="160">
        <v>0.25872217119986674</v>
      </c>
    </row>
    <row r="26" spans="1:18">
      <c r="A26" t="s">
        <v>582</v>
      </c>
      <c r="B26" s="14" t="s">
        <v>1</v>
      </c>
      <c r="E26" s="202">
        <v>0.10815465934230147</v>
      </c>
      <c r="F26" s="202">
        <v>8.4688721056600122E-2</v>
      </c>
      <c r="G26" s="202">
        <v>6.4133768142127248E-2</v>
      </c>
      <c r="H26" s="202">
        <v>8.4150697286967779E-2</v>
      </c>
      <c r="I26" s="202">
        <v>0.14107508244091824</v>
      </c>
      <c r="J26" s="202">
        <v>0.18261855490051107</v>
      </c>
      <c r="K26" s="202">
        <v>0.2378983303297838</v>
      </c>
      <c r="L26" s="202">
        <v>0.30554372091532384</v>
      </c>
      <c r="M26" s="202">
        <v>0.30450019099531156</v>
      </c>
      <c r="N26" s="202">
        <v>0.31236450464915361</v>
      </c>
      <c r="O26" s="202">
        <v>0.32695825769240056</v>
      </c>
      <c r="P26" s="202">
        <v>0.33903077377283031</v>
      </c>
      <c r="Q26" s="202">
        <v>0.3516264575912576</v>
      </c>
    </row>
    <row r="27" spans="1:18">
      <c r="E27" s="131"/>
      <c r="F27" s="131"/>
      <c r="G27" s="131"/>
      <c r="H27" s="131"/>
      <c r="I27" s="131"/>
      <c r="J27" s="131"/>
      <c r="K27" s="131"/>
      <c r="L27" s="53"/>
      <c r="M27" s="131"/>
      <c r="N27" s="131"/>
      <c r="O27" s="131"/>
      <c r="P27" s="131"/>
      <c r="Q27" s="131"/>
    </row>
    <row r="28" spans="1:18">
      <c r="A28" s="134" t="s">
        <v>413</v>
      </c>
      <c r="E28" s="131"/>
      <c r="F28" s="131"/>
      <c r="G28" s="131"/>
      <c r="H28" s="131"/>
      <c r="I28" s="131"/>
      <c r="J28" s="131"/>
      <c r="K28" s="131"/>
      <c r="L28" s="131"/>
      <c r="M28" s="131"/>
      <c r="N28" s="131"/>
      <c r="O28" s="131"/>
      <c r="P28" s="131"/>
      <c r="Q28" s="131"/>
    </row>
    <row r="29" spans="1:18" ht="17" thickBot="1">
      <c r="A29" s="16" t="s">
        <v>252</v>
      </c>
      <c r="B29" s="59" t="s">
        <v>199</v>
      </c>
      <c r="C29" s="16"/>
      <c r="D29" s="16"/>
      <c r="E29" s="212">
        <v>0</v>
      </c>
      <c r="F29" s="212">
        <v>0</v>
      </c>
      <c r="G29" s="212">
        <v>6.5457155743791582E-5</v>
      </c>
      <c r="H29" s="212">
        <v>3.9193381566027816E-4</v>
      </c>
      <c r="I29" s="212">
        <v>6.497852363644205E-4</v>
      </c>
      <c r="J29" s="212">
        <v>8.0522734963711477E-4</v>
      </c>
      <c r="K29" s="212">
        <v>1.0096235683370431E-3</v>
      </c>
      <c r="L29" s="212">
        <v>1.2819975163715352E-3</v>
      </c>
      <c r="M29" s="212">
        <v>1.6494935355331345E-3</v>
      </c>
      <c r="N29" s="212">
        <v>2.1509715908368697E-3</v>
      </c>
      <c r="O29" s="212">
        <v>2.8422133002423055E-3</v>
      </c>
      <c r="P29" s="212">
        <v>3.8034641440353768E-3</v>
      </c>
      <c r="Q29" s="60">
        <v>5.1503636496173883E-3</v>
      </c>
    </row>
    <row r="30" spans="1:18" ht="17" thickTop="1">
      <c r="A30" t="s">
        <v>414</v>
      </c>
      <c r="B30" s="14" t="s">
        <v>199</v>
      </c>
      <c r="E30" s="133">
        <v>0</v>
      </c>
      <c r="F30" s="133">
        <v>0</v>
      </c>
      <c r="G30" s="133">
        <v>0</v>
      </c>
      <c r="H30" s="133">
        <v>1.2892688350207027E-4</v>
      </c>
      <c r="I30" s="133">
        <v>1.8789053749121204E-4</v>
      </c>
      <c r="J30" s="133">
        <v>2.7356612107411871E-4</v>
      </c>
      <c r="K30" s="133">
        <v>3.9801742709987572E-4</v>
      </c>
      <c r="L30" s="133">
        <v>5.7875103774444609E-4</v>
      </c>
      <c r="M30" s="133">
        <v>8.4117111210712603E-4</v>
      </c>
      <c r="N30" s="133">
        <v>1.2221412013416197E-3</v>
      </c>
      <c r="O30" s="133">
        <v>1.7751523057518113E-3</v>
      </c>
      <c r="P30" s="133">
        <v>2.5778215064927901E-3</v>
      </c>
      <c r="Q30" s="133">
        <v>3.7427721382395016E-3</v>
      </c>
    </row>
    <row r="31" spans="1:18">
      <c r="A31" t="s">
        <v>415</v>
      </c>
      <c r="B31" s="14" t="s">
        <v>199</v>
      </c>
      <c r="E31" s="133">
        <v>0</v>
      </c>
      <c r="F31" s="133">
        <v>0</v>
      </c>
      <c r="G31" s="133">
        <v>6.5457155743791582E-5</v>
      </c>
      <c r="H31" s="133">
        <v>2.6300693215820786E-4</v>
      </c>
      <c r="I31" s="133">
        <v>4.6189469887320846E-4</v>
      </c>
      <c r="J31" s="133">
        <v>5.3166122856299601E-4</v>
      </c>
      <c r="K31" s="133">
        <v>6.1160614123716736E-4</v>
      </c>
      <c r="L31" s="133">
        <v>7.0324647862708906E-4</v>
      </c>
      <c r="M31" s="133">
        <v>8.0832242342600855E-4</v>
      </c>
      <c r="N31" s="133">
        <v>9.2883038949525014E-4</v>
      </c>
      <c r="O31" s="133">
        <v>1.0670609944904944E-3</v>
      </c>
      <c r="P31" s="133">
        <v>1.2256426375425867E-3</v>
      </c>
      <c r="Q31" s="133">
        <v>1.407591511377887E-3</v>
      </c>
    </row>
    <row r="32" spans="1:18">
      <c r="A32" t="s">
        <v>148</v>
      </c>
      <c r="B32" s="14" t="s">
        <v>399</v>
      </c>
      <c r="E32" s="54">
        <v>0</v>
      </c>
      <c r="F32" s="54">
        <v>0</v>
      </c>
      <c r="G32" s="54">
        <v>2</v>
      </c>
      <c r="H32" s="54">
        <v>14</v>
      </c>
      <c r="I32" s="54">
        <v>22.705653534595921</v>
      </c>
      <c r="J32" s="54">
        <v>28.701051304783107</v>
      </c>
      <c r="K32" s="54">
        <v>36.772695311545121</v>
      </c>
      <c r="L32" s="54">
        <v>47.76411285608242</v>
      </c>
      <c r="M32" s="54">
        <v>62.885503406512157</v>
      </c>
      <c r="N32" s="54">
        <v>83.877059801853903</v>
      </c>
      <c r="O32" s="54">
        <v>113.24563826628425</v>
      </c>
      <c r="P32" s="54">
        <v>154.60780901786205</v>
      </c>
      <c r="Q32" s="54">
        <v>213.18720813516202</v>
      </c>
    </row>
    <row r="33" spans="1:17">
      <c r="A33" s="128" t="s">
        <v>416</v>
      </c>
      <c r="B33" s="129" t="s">
        <v>399</v>
      </c>
      <c r="C33" s="128"/>
      <c r="D33" s="128"/>
      <c r="E33" s="130">
        <v>0</v>
      </c>
      <c r="F33" s="130">
        <v>0</v>
      </c>
      <c r="G33" s="130">
        <v>0</v>
      </c>
      <c r="H33" s="130">
        <v>6</v>
      </c>
      <c r="I33" s="130">
        <v>8.7056535345959212</v>
      </c>
      <c r="J33" s="130">
        <v>12.631400577403744</v>
      </c>
      <c r="K33" s="130">
        <v>18.327432847261978</v>
      </c>
      <c r="L33" s="130">
        <v>26.592046757805939</v>
      </c>
      <c r="M33" s="130">
        <v>38.583524308205547</v>
      </c>
      <c r="N33" s="130">
        <v>55.982465795149551</v>
      </c>
      <c r="O33" s="130">
        <v>81.2273252041565</v>
      </c>
      <c r="P33" s="130">
        <v>117.85615846155625</v>
      </c>
      <c r="Q33" s="130">
        <v>171.00248041412405</v>
      </c>
    </row>
    <row r="34" spans="1:17">
      <c r="A34" t="s">
        <v>417</v>
      </c>
      <c r="B34" s="14" t="s">
        <v>399</v>
      </c>
      <c r="E34" s="106">
        <v>0</v>
      </c>
      <c r="F34" s="106">
        <v>0</v>
      </c>
      <c r="G34" s="106">
        <v>2</v>
      </c>
      <c r="H34" s="106">
        <v>8</v>
      </c>
      <c r="I34" s="106">
        <v>14</v>
      </c>
      <c r="J34" s="106">
        <v>16.069650727379361</v>
      </c>
      <c r="K34" s="106">
        <v>18.445262464283143</v>
      </c>
      <c r="L34" s="106">
        <v>21.172066098276485</v>
      </c>
      <c r="M34" s="106">
        <v>24.301979098306614</v>
      </c>
      <c r="N34" s="106">
        <v>27.894594006704349</v>
      </c>
      <c r="O34" s="106">
        <v>32.018313062127746</v>
      </c>
      <c r="P34" s="106">
        <v>36.751650556305798</v>
      </c>
      <c r="Q34" s="106">
        <v>42.184727721037966</v>
      </c>
    </row>
    <row r="35" spans="1:17">
      <c r="A35" t="s">
        <v>582</v>
      </c>
      <c r="B35" s="14" t="s">
        <v>1</v>
      </c>
      <c r="E35" s="201">
        <v>0</v>
      </c>
      <c r="F35" s="201">
        <v>0</v>
      </c>
      <c r="G35" s="201">
        <v>1.9837593898021827E-4</v>
      </c>
      <c r="H35" s="201">
        <v>1.0115157645482532E-3</v>
      </c>
      <c r="I35" s="201">
        <v>1.8160455828274138E-3</v>
      </c>
      <c r="J35" s="201">
        <v>1.8728048613680401E-3</v>
      </c>
      <c r="K35" s="201">
        <v>1.9571457885428512E-3</v>
      </c>
      <c r="L35" s="201">
        <v>2.0324857111712674E-3</v>
      </c>
      <c r="M35" s="201">
        <v>2.1721159513730581E-3</v>
      </c>
      <c r="N35" s="201">
        <v>2.4135173477158101E-3</v>
      </c>
      <c r="O35" s="201">
        <v>2.7636307880933354E-3</v>
      </c>
      <c r="P35" s="201">
        <v>3.1647870237116135E-3</v>
      </c>
      <c r="Q35" s="201">
        <v>3.6552019396326285E-3</v>
      </c>
    </row>
    <row r="36" spans="1:17">
      <c r="E36" s="131"/>
      <c r="F36" s="131"/>
      <c r="G36" s="131"/>
      <c r="H36" s="131"/>
      <c r="I36" s="131"/>
      <c r="J36" s="131"/>
      <c r="K36" s="131"/>
      <c r="L36" s="131"/>
      <c r="M36" s="131"/>
      <c r="N36" s="131"/>
      <c r="O36" s="131"/>
      <c r="P36" s="131"/>
      <c r="Q36" s="131"/>
    </row>
    <row r="37" spans="1:17">
      <c r="A37" s="136" t="s">
        <v>419</v>
      </c>
      <c r="E37" s="131"/>
      <c r="F37" s="131"/>
      <c r="G37" s="131"/>
      <c r="H37" s="131"/>
      <c r="I37" s="131"/>
      <c r="J37" s="131"/>
      <c r="K37" s="131"/>
      <c r="L37" s="131"/>
      <c r="M37" s="131"/>
      <c r="N37" s="131"/>
      <c r="O37" s="131"/>
      <c r="P37" s="131"/>
      <c r="Q37" s="131"/>
    </row>
    <row r="38" spans="1:17">
      <c r="A38" t="s">
        <v>252</v>
      </c>
      <c r="B38" s="14" t="s">
        <v>199</v>
      </c>
      <c r="E38" s="132">
        <v>2.9247501031704636E-5</v>
      </c>
      <c r="F38" s="132">
        <v>7.6469458015881152E-5</v>
      </c>
      <c r="G38" s="132">
        <v>1.5302254303660987E-4</v>
      </c>
      <c r="H38" s="132">
        <v>2.7969954630085824E-4</v>
      </c>
      <c r="I38" s="132">
        <v>4.8697366445765966E-4</v>
      </c>
      <c r="J38" s="132">
        <v>8.258357399711767E-4</v>
      </c>
      <c r="K38" s="132">
        <v>1.3794097347441933E-3</v>
      </c>
      <c r="L38" s="132">
        <v>2.2830695467470985E-3</v>
      </c>
      <c r="M38" s="132">
        <v>3.7570491768118383E-3</v>
      </c>
      <c r="N38" s="53">
        <v>6.1592111744077247E-3</v>
      </c>
      <c r="O38" s="53">
        <v>1.0070253988150084E-2</v>
      </c>
      <c r="P38" s="53">
        <v>1.6430951954267106E-2</v>
      </c>
      <c r="Q38" s="53">
        <v>2.6420677892135088E-2</v>
      </c>
    </row>
    <row r="39" spans="1:17">
      <c r="A39" t="s">
        <v>148</v>
      </c>
      <c r="B39" s="14" t="s">
        <v>399</v>
      </c>
      <c r="E39" s="54">
        <v>1</v>
      </c>
      <c r="F39" s="54">
        <v>2.6593304096333998</v>
      </c>
      <c r="G39" s="54">
        <v>5.4127078179675463</v>
      </c>
      <c r="H39" s="54">
        <v>9.9814706808139952</v>
      </c>
      <c r="I39" s="54">
        <v>17.562557833538857</v>
      </c>
      <c r="J39" s="54">
        <v>30.142086284136305</v>
      </c>
      <c r="K39" s="54">
        <v>51.015680381061173</v>
      </c>
      <c r="L39" s="54">
        <v>85.651869824432836</v>
      </c>
      <c r="M39" s="54">
        <v>143.12475224164277</v>
      </c>
      <c r="N39" s="54">
        <v>238.49125376580395</v>
      </c>
      <c r="O39" s="54">
        <v>396.7357898051946</v>
      </c>
      <c r="P39" s="54">
        <v>659.31576061368401</v>
      </c>
      <c r="Q39" s="54">
        <v>1095.0226911368609</v>
      </c>
    </row>
    <row r="40" spans="1:17">
      <c r="A40" t="s">
        <v>582</v>
      </c>
      <c r="B40" s="14" t="s">
        <v>1</v>
      </c>
      <c r="E40" s="68">
        <v>2.509975352666912E-4</v>
      </c>
      <c r="F40" s="68">
        <v>4.6714228261048713E-4</v>
      </c>
      <c r="G40" s="68">
        <v>4.6375358530465209E-4</v>
      </c>
      <c r="H40" s="68">
        <v>7.2185784720740461E-4</v>
      </c>
      <c r="I40" s="68">
        <v>1.3610133360980685E-3</v>
      </c>
      <c r="J40" s="68">
        <v>1.9207360371036814E-3</v>
      </c>
      <c r="K40" s="68">
        <v>2.6739727931235908E-3</v>
      </c>
      <c r="L40" s="68">
        <v>3.6195906560781001E-3</v>
      </c>
      <c r="M40" s="68">
        <v>4.9474255407787136E-3</v>
      </c>
      <c r="N40" s="68">
        <v>6.9109992344875675E-3</v>
      </c>
      <c r="O40" s="68">
        <v>9.7918280669500261E-3</v>
      </c>
      <c r="P40" s="68">
        <v>1.3671869002272852E-2</v>
      </c>
      <c r="Q40" s="68">
        <v>1.8750697940506652E-2</v>
      </c>
    </row>
    <row r="41" spans="1:17">
      <c r="E41" s="131"/>
      <c r="F41" s="131"/>
      <c r="G41" s="131"/>
      <c r="H41" s="131"/>
      <c r="I41" s="131"/>
      <c r="J41" s="131"/>
      <c r="K41" s="131"/>
      <c r="L41" s="131"/>
      <c r="M41" s="131"/>
      <c r="N41" s="131"/>
      <c r="O41" s="131"/>
      <c r="P41" s="131"/>
      <c r="Q41" s="131"/>
    </row>
    <row r="42" spans="1:17" s="140" customFormat="1" ht="18" thickBot="1">
      <c r="A42" s="135" t="s">
        <v>934</v>
      </c>
      <c r="E42" s="141"/>
      <c r="F42" s="141"/>
      <c r="G42" s="141"/>
      <c r="H42" s="141"/>
      <c r="I42" s="141"/>
      <c r="J42" s="141"/>
      <c r="K42" s="141"/>
      <c r="L42" s="161">
        <v>0.12675146120529474</v>
      </c>
      <c r="M42" s="141"/>
      <c r="N42" s="141"/>
      <c r="O42" s="141"/>
      <c r="P42" s="141"/>
      <c r="Q42" s="161">
        <v>0.38959627636064109</v>
      </c>
    </row>
    <row r="43" spans="1:17" ht="17" thickTop="1">
      <c r="E43" s="131"/>
      <c r="F43" s="131"/>
      <c r="G43" s="131"/>
      <c r="H43" s="131"/>
      <c r="I43" s="131"/>
      <c r="J43" s="131"/>
      <c r="K43" s="131"/>
      <c r="L43" s="131"/>
      <c r="M43" s="131"/>
      <c r="N43" s="131"/>
      <c r="O43" s="131"/>
      <c r="P43" s="131"/>
      <c r="Q43" s="131"/>
    </row>
    <row r="44" spans="1:17">
      <c r="A44" s="136" t="s">
        <v>420</v>
      </c>
      <c r="E44" s="131"/>
      <c r="F44" s="131"/>
      <c r="G44" s="131"/>
      <c r="H44" s="131"/>
      <c r="I44" s="131"/>
      <c r="J44" s="131"/>
      <c r="K44" s="131"/>
      <c r="L44" s="131"/>
      <c r="M44" s="131"/>
      <c r="N44" s="131"/>
      <c r="O44" s="131"/>
      <c r="P44" s="131"/>
      <c r="Q44" s="131"/>
    </row>
    <row r="45" spans="1:17">
      <c r="A45" t="s">
        <v>252</v>
      </c>
      <c r="B45" s="14" t="s">
        <v>199</v>
      </c>
      <c r="E45" s="53">
        <v>4.1274336383278709E-2</v>
      </c>
      <c r="F45" s="53">
        <v>4.1156194865637118E-2</v>
      </c>
      <c r="G45" s="53">
        <v>4.1122152792790564E-2</v>
      </c>
      <c r="H45" s="53">
        <v>4.1184640896846841E-2</v>
      </c>
      <c r="I45" s="53">
        <v>4.1358483197045687E-2</v>
      </c>
      <c r="J45" s="53">
        <v>4.1661330976408888E-2</v>
      </c>
      <c r="K45" s="53">
        <v>4.2114177271492276E-2</v>
      </c>
      <c r="L45" s="53">
        <v>4.9734649812628109E-2</v>
      </c>
      <c r="M45" s="53">
        <v>5.8742626889215388E-2</v>
      </c>
      <c r="N45" s="53">
        <v>6.939204852261513E-2</v>
      </c>
      <c r="O45" s="53">
        <v>8.1983535237163216E-2</v>
      </c>
      <c r="P45" s="53">
        <v>9.6873001718134844E-2</v>
      </c>
      <c r="Q45" s="53">
        <v>0.1144818651768621</v>
      </c>
    </row>
    <row r="46" spans="1:17">
      <c r="A46" t="s">
        <v>148</v>
      </c>
      <c r="B46" s="14" t="s">
        <v>399</v>
      </c>
      <c r="E46" s="54">
        <v>10051.573475609755</v>
      </c>
      <c r="F46" s="54">
        <v>10094.405688512215</v>
      </c>
      <c r="G46" s="54">
        <v>10145.607679934143</v>
      </c>
      <c r="H46" s="54">
        <v>10206.814975750058</v>
      </c>
      <c r="I46" s="54">
        <v>10279.982697494032</v>
      </c>
      <c r="J46" s="54">
        <v>10367.448014068459</v>
      </c>
      <c r="K46" s="54">
        <v>10472.004797047626</v>
      </c>
      <c r="L46" s="54">
        <v>12518.323557315443</v>
      </c>
      <c r="M46" s="54">
        <v>14964.51039917587</v>
      </c>
      <c r="N46" s="54">
        <v>17888.70294506639</v>
      </c>
      <c r="O46" s="54">
        <v>21384.307573099777</v>
      </c>
      <c r="P46" s="54">
        <v>25562.983061723338</v>
      </c>
      <c r="Q46" s="54">
        <v>30558.207263908644</v>
      </c>
    </row>
    <row r="47" spans="1:17">
      <c r="A47" s="137" t="s">
        <v>421</v>
      </c>
      <c r="B47" s="129" t="s">
        <v>399</v>
      </c>
      <c r="C47" s="128"/>
      <c r="D47" s="128"/>
      <c r="E47" s="130">
        <v>9832.3802845528444</v>
      </c>
      <c r="F47" s="130">
        <v>9832.3802845528444</v>
      </c>
      <c r="G47" s="130">
        <v>9832.3802845528444</v>
      </c>
      <c r="H47" s="130">
        <v>9832.3802845528444</v>
      </c>
      <c r="I47" s="130">
        <v>9832.3802845528444</v>
      </c>
      <c r="J47" s="130">
        <v>9832.3802845528444</v>
      </c>
      <c r="K47" s="130">
        <v>9832.3802845528444</v>
      </c>
      <c r="L47" s="130">
        <v>11753.710977606041</v>
      </c>
      <c r="M47" s="130">
        <v>14050.486021389632</v>
      </c>
      <c r="N47" s="130">
        <v>16796.070433703531</v>
      </c>
      <c r="O47" s="130">
        <v>20078.165380504655</v>
      </c>
      <c r="P47" s="130">
        <v>24001.609581128971</v>
      </c>
      <c r="Q47" s="130">
        <v>28691.72813190876</v>
      </c>
    </row>
    <row r="48" spans="1:17">
      <c r="A48" s="138" t="s">
        <v>422</v>
      </c>
      <c r="B48" s="14" t="s">
        <v>399</v>
      </c>
      <c r="E48" s="106">
        <v>219.19319105691076</v>
      </c>
      <c r="F48" s="106">
        <v>262.02540395937058</v>
      </c>
      <c r="G48" s="106">
        <v>313.22739538129781</v>
      </c>
      <c r="H48" s="106">
        <v>374.43469119721283</v>
      </c>
      <c r="I48" s="106">
        <v>447.60241294118703</v>
      </c>
      <c r="J48" s="106">
        <v>535.06772951561447</v>
      </c>
      <c r="K48" s="106">
        <v>639.62451249478181</v>
      </c>
      <c r="L48" s="106">
        <v>764.61257970940346</v>
      </c>
      <c r="M48" s="106">
        <v>914.02437778623823</v>
      </c>
      <c r="N48" s="106">
        <v>1092.6325113628593</v>
      </c>
      <c r="O48" s="106">
        <v>1306.1421925951215</v>
      </c>
      <c r="P48" s="106">
        <v>1561.3734805943666</v>
      </c>
      <c r="Q48" s="106">
        <v>1866.4791319998833</v>
      </c>
    </row>
    <row r="49" spans="1:17">
      <c r="A49" s="46" t="s">
        <v>582</v>
      </c>
      <c r="B49" s="14" t="s">
        <v>1</v>
      </c>
      <c r="E49" s="201">
        <v>0.35420997817014088</v>
      </c>
      <c r="F49" s="201">
        <v>0.25141800807719766</v>
      </c>
      <c r="G49" s="201">
        <v>0.12462572778273462</v>
      </c>
      <c r="H49" s="201">
        <v>0.10629068444690813</v>
      </c>
      <c r="I49" s="201">
        <v>0.11559033126494912</v>
      </c>
      <c r="J49" s="201">
        <v>9.6896290493416193E-2</v>
      </c>
      <c r="K49" s="201">
        <v>8.1637936424769228E-2</v>
      </c>
      <c r="L49" s="201">
        <v>7.8849579506500386E-2</v>
      </c>
      <c r="M49" s="201">
        <v>7.7354529825653592E-2</v>
      </c>
      <c r="N49" s="201">
        <v>7.7861982750645514E-2</v>
      </c>
      <c r="O49" s="201">
        <v>7.9716825643889308E-2</v>
      </c>
      <c r="P49" s="201">
        <v>8.0606102010013961E-2</v>
      </c>
      <c r="Q49" s="201">
        <v>8.124753204141491E-2</v>
      </c>
    </row>
    <row r="50" spans="1:17">
      <c r="E50" s="131"/>
      <c r="F50" s="131"/>
      <c r="G50" s="131"/>
      <c r="H50" s="131"/>
      <c r="I50" s="131"/>
      <c r="J50" s="131"/>
      <c r="K50" s="131"/>
      <c r="L50" s="131"/>
      <c r="M50" s="131"/>
      <c r="N50" s="131"/>
      <c r="O50" s="131"/>
      <c r="P50" s="131"/>
      <c r="Q50" s="131"/>
    </row>
    <row r="51" spans="1:17">
      <c r="A51" s="136" t="s">
        <v>423</v>
      </c>
      <c r="E51" s="131"/>
      <c r="F51" s="131"/>
      <c r="G51" s="131"/>
      <c r="H51" s="131"/>
      <c r="I51" s="131"/>
      <c r="J51" s="131"/>
      <c r="K51" s="131"/>
      <c r="L51" s="131"/>
      <c r="M51" s="131"/>
      <c r="N51" s="131"/>
      <c r="O51" s="131"/>
      <c r="P51" s="131"/>
      <c r="Q51" s="131"/>
    </row>
    <row r="52" spans="1:17">
      <c r="A52" t="s">
        <v>252</v>
      </c>
      <c r="B52" s="14" t="s">
        <v>199</v>
      </c>
      <c r="E52" s="132">
        <v>1.9451666317040763E-3</v>
      </c>
      <c r="F52" s="132">
        <v>2.043573383696649E-3</v>
      </c>
      <c r="G52" s="132">
        <v>2.1479096772373616E-3</v>
      </c>
      <c r="H52" s="132">
        <v>2.2585613052818515E-3</v>
      </c>
      <c r="I52" s="132">
        <v>2.3759405254133925E-3</v>
      </c>
      <c r="J52" s="132">
        <v>2.5004879145274772E-3</v>
      </c>
      <c r="K52" s="132">
        <v>2.6326743553011802E-3</v>
      </c>
      <c r="L52" s="132">
        <v>2.7730031638153632E-3</v>
      </c>
      <c r="M52" s="132">
        <v>2.9220123683658403E-3</v>
      </c>
      <c r="N52" s="132">
        <v>3.0802771502148061E-3</v>
      </c>
      <c r="O52" s="132">
        <v>3.2484124577997356E-3</v>
      </c>
      <c r="P52" s="132">
        <v>3.4270758067370261E-3</v>
      </c>
      <c r="Q52" s="132">
        <v>3.6169702788360009E-3</v>
      </c>
    </row>
    <row r="53" spans="1:17">
      <c r="A53" t="s">
        <v>356</v>
      </c>
      <c r="B53" s="14" t="s">
        <v>424</v>
      </c>
      <c r="E53" s="54">
        <v>2800</v>
      </c>
      <c r="F53" s="54">
        <v>2997.858672376874</v>
      </c>
      <c r="G53" s="54">
        <v>3209.6987926947263</v>
      </c>
      <c r="H53" s="54">
        <v>3436.5083433562381</v>
      </c>
      <c r="I53" s="54">
        <v>3679.3451213664221</v>
      </c>
      <c r="J53" s="54">
        <v>3939.3416716985248</v>
      </c>
      <c r="K53" s="54">
        <v>4217.7105692703699</v>
      </c>
      <c r="L53" s="54">
        <v>4515.7500741652784</v>
      </c>
      <c r="M53" s="54">
        <v>4834.8501864724612</v>
      </c>
      <c r="N53" s="54">
        <v>5176.4991289855052</v>
      </c>
      <c r="O53" s="54">
        <v>5542.2902879930471</v>
      </c>
      <c r="P53" s="54">
        <v>5933.9296445321706</v>
      </c>
      <c r="Q53" s="54">
        <v>6353.2437307624959</v>
      </c>
    </row>
    <row r="54" spans="1:17">
      <c r="A54" s="46" t="s">
        <v>582</v>
      </c>
      <c r="B54" s="14" t="s">
        <v>1</v>
      </c>
      <c r="E54" s="68">
        <v>1.6693119515116369E-2</v>
      </c>
      <c r="F54" s="68">
        <v>1.2483932277169145E-2</v>
      </c>
      <c r="G54" s="68">
        <v>6.5095037238472268E-3</v>
      </c>
      <c r="H54" s="68">
        <v>5.8289697755283792E-3</v>
      </c>
      <c r="I54" s="68">
        <v>6.6403729336468762E-3</v>
      </c>
      <c r="J54" s="68">
        <v>5.8156568132335636E-3</v>
      </c>
      <c r="K54" s="68">
        <v>5.1034144691860048E-3</v>
      </c>
      <c r="L54" s="68">
        <v>4.3963340299124657E-3</v>
      </c>
      <c r="M54" s="68">
        <v>3.8478172473621762E-3</v>
      </c>
      <c r="N54" s="68">
        <v>3.4562531506627755E-3</v>
      </c>
      <c r="O54" s="68">
        <v>3.1585992085942124E-3</v>
      </c>
      <c r="P54" s="68">
        <v>2.8516017587404048E-3</v>
      </c>
      <c r="Q54" s="68">
        <v>2.5669559817930658E-3</v>
      </c>
    </row>
    <row r="55" spans="1:17">
      <c r="E55" s="131"/>
      <c r="F55" s="131"/>
      <c r="G55" s="131"/>
      <c r="H55" s="131"/>
      <c r="I55" s="131"/>
      <c r="J55" s="131"/>
      <c r="K55" s="131"/>
      <c r="L55" s="131"/>
      <c r="M55" s="131"/>
      <c r="N55" s="131"/>
      <c r="O55" s="131"/>
      <c r="P55" s="131"/>
      <c r="Q55" s="131"/>
    </row>
    <row r="56" spans="1:17">
      <c r="A56" s="136" t="s">
        <v>435</v>
      </c>
      <c r="E56" s="131"/>
      <c r="F56" s="131"/>
      <c r="G56" s="131"/>
      <c r="H56" s="131"/>
      <c r="I56" s="131"/>
      <c r="J56" s="131"/>
      <c r="K56" s="131"/>
      <c r="L56" s="131"/>
      <c r="M56" s="131"/>
      <c r="N56" s="131"/>
      <c r="O56" s="131"/>
      <c r="P56" s="131"/>
      <c r="Q56" s="131"/>
    </row>
    <row r="57" spans="1:17">
      <c r="A57" t="s">
        <v>252</v>
      </c>
      <c r="B57" s="14" t="s">
        <v>199</v>
      </c>
      <c r="E57" s="53">
        <v>5.9892093201732513E-3</v>
      </c>
      <c r="F57" s="53">
        <v>6.0769346962239509E-3</v>
      </c>
      <c r="G57" s="53">
        <v>6.1675845129444259E-3</v>
      </c>
      <c r="H57" s="53">
        <v>6.2612157036722746E-3</v>
      </c>
      <c r="I57" s="53">
        <v>6.3578878114344123E-3</v>
      </c>
      <c r="J57" s="53">
        <v>6.4576630021502919E-3</v>
      </c>
      <c r="K57" s="53">
        <v>6.560606082372601E-3</v>
      </c>
      <c r="L57" s="53">
        <v>6.6667845213520217E-3</v>
      </c>
      <c r="M57" s="53">
        <v>6.7762684772384131E-3</v>
      </c>
      <c r="N57" s="53">
        <v>6.8891308272537718E-3</v>
      </c>
      <c r="O57" s="53">
        <v>7.0054472016932226E-3</v>
      </c>
      <c r="P57" s="53">
        <v>7.1252960216289544E-3</v>
      </c>
      <c r="Q57" s="53">
        <v>7.2487585402092854E-3</v>
      </c>
    </row>
    <row r="58" spans="1:17">
      <c r="A58" t="s">
        <v>425</v>
      </c>
      <c r="B58" s="14" t="s">
        <v>424</v>
      </c>
      <c r="E58" s="54">
        <v>94249</v>
      </c>
      <c r="F58" s="54">
        <v>97076.47</v>
      </c>
      <c r="G58" s="54">
        <v>99988.7641</v>
      </c>
      <c r="H58" s="54">
        <v>102988.427023</v>
      </c>
      <c r="I58" s="54">
        <v>106078.07983369</v>
      </c>
      <c r="J58" s="54">
        <v>109260.42222870071</v>
      </c>
      <c r="K58" s="54">
        <v>112538.23489556173</v>
      </c>
      <c r="L58" s="54">
        <v>115914.38194242859</v>
      </c>
      <c r="M58" s="54">
        <v>119391.81340070145</v>
      </c>
      <c r="N58" s="54">
        <v>122973.56780272249</v>
      </c>
      <c r="O58" s="54">
        <v>126662.77483680416</v>
      </c>
      <c r="P58" s="54">
        <v>130462.65808190829</v>
      </c>
      <c r="Q58" s="54">
        <v>134376.53782436554</v>
      </c>
    </row>
    <row r="59" spans="1:17">
      <c r="A59" s="46" t="s">
        <v>582</v>
      </c>
      <c r="B59" s="14" t="s">
        <v>1</v>
      </c>
      <c r="E59" s="68">
        <v>5.1398469083912893E-2</v>
      </c>
      <c r="F59" s="68">
        <v>3.712322826558237E-2</v>
      </c>
      <c r="G59" s="68">
        <v>1.8691621337538E-2</v>
      </c>
      <c r="H59" s="68">
        <v>1.6159152735601683E-2</v>
      </c>
      <c r="I59" s="68">
        <v>1.7769277339493489E-2</v>
      </c>
      <c r="J59" s="68">
        <v>1.5019289482596284E-2</v>
      </c>
      <c r="K59" s="68">
        <v>1.2717673167587693E-2</v>
      </c>
      <c r="L59" s="68">
        <v>1.0569555795597034E-2</v>
      </c>
      <c r="M59" s="68">
        <v>8.9232485809280157E-3</v>
      </c>
      <c r="N59" s="68">
        <v>7.7300122572942654E-3</v>
      </c>
      <c r="O59" s="68">
        <v>6.8117581355738371E-3</v>
      </c>
      <c r="P59" s="68">
        <v>5.9288173978762123E-3</v>
      </c>
      <c r="Q59" s="68">
        <v>5.1444282537350308E-3</v>
      </c>
    </row>
    <row r="60" spans="1:17">
      <c r="E60" s="131"/>
      <c r="F60" s="131"/>
      <c r="G60" s="131"/>
      <c r="H60" s="131"/>
      <c r="I60" s="131"/>
      <c r="J60" s="131"/>
      <c r="K60" s="131"/>
      <c r="L60" s="131"/>
      <c r="M60" s="131"/>
      <c r="N60" s="131"/>
      <c r="O60" s="131"/>
      <c r="P60" s="131"/>
      <c r="Q60" s="131"/>
    </row>
    <row r="61" spans="1:17">
      <c r="A61" s="136" t="s">
        <v>426</v>
      </c>
      <c r="E61" s="131"/>
      <c r="F61" s="131"/>
      <c r="G61" s="131"/>
      <c r="H61" s="131"/>
      <c r="I61" s="131"/>
      <c r="J61" s="131"/>
      <c r="K61" s="131"/>
      <c r="L61" s="131"/>
      <c r="M61" s="131"/>
      <c r="N61" s="131"/>
      <c r="O61" s="131"/>
      <c r="P61" s="131"/>
      <c r="Q61" s="131"/>
    </row>
    <row r="62" spans="1:17">
      <c r="A62" t="s">
        <v>252</v>
      </c>
      <c r="B62" s="14" t="s">
        <v>199</v>
      </c>
      <c r="E62" s="53">
        <v>4.3867342202643178E-3</v>
      </c>
      <c r="F62" s="53">
        <v>4.5305843572231944E-3</v>
      </c>
      <c r="G62" s="53">
        <v>4.6799478497074592E-3</v>
      </c>
      <c r="H62" s="53">
        <v>4.8350370807601507E-3</v>
      </c>
      <c r="I62" s="53">
        <v>4.9960731513355476E-3</v>
      </c>
      <c r="J62" s="53">
        <v>5.1632862288765666E-3</v>
      </c>
      <c r="K62" s="53">
        <v>5.3369159110606161E-3</v>
      </c>
      <c r="L62" s="53">
        <v>5.5172116053003152E-3</v>
      </c>
      <c r="M62" s="53">
        <v>5.7044329246153727E-3</v>
      </c>
      <c r="N62" s="53">
        <v>5.6934283099182789E-3</v>
      </c>
      <c r="O62" s="53">
        <v>5.6832377378460515E-3</v>
      </c>
      <c r="P62" s="53">
        <v>5.6738385369719205E-3</v>
      </c>
      <c r="Q62" s="53">
        <v>5.6652091247483905E-3</v>
      </c>
    </row>
    <row r="63" spans="1:17">
      <c r="A63" t="s">
        <v>356</v>
      </c>
      <c r="B63" s="14" t="s">
        <v>424</v>
      </c>
      <c r="E63" s="54">
        <v>22055.120000000003</v>
      </c>
      <c r="F63" s="54">
        <v>23079.388752189025</v>
      </c>
      <c r="G63" s="54">
        <v>24151.225891070608</v>
      </c>
      <c r="H63" s="54">
        <v>25272.840555025377</v>
      </c>
      <c r="I63" s="54">
        <v>26446.544477723055</v>
      </c>
      <c r="J63" s="54">
        <v>27674.75675278249</v>
      </c>
      <c r="K63" s="54">
        <v>28960.008819708775</v>
      </c>
      <c r="L63" s="54">
        <v>30304.949681383805</v>
      </c>
      <c r="M63" s="54">
        <v>31712.351363863978</v>
      </c>
      <c r="N63" s="54">
        <v>32029.474877502616</v>
      </c>
      <c r="O63" s="54">
        <v>32349.769626277644</v>
      </c>
      <c r="P63" s="54">
        <v>32673.267322540421</v>
      </c>
      <c r="Q63" s="54">
        <v>32999.999995765829</v>
      </c>
    </row>
    <row r="64" spans="1:17">
      <c r="A64" s="46" t="s">
        <v>582</v>
      </c>
      <c r="B64" s="14" t="s">
        <v>1</v>
      </c>
      <c r="E64" s="68">
        <v>3.7646275350596031E-2</v>
      </c>
      <c r="F64" s="68">
        <v>2.7676768910184647E-2</v>
      </c>
      <c r="G64" s="68">
        <v>1.4183155966904743E-2</v>
      </c>
      <c r="H64" s="68">
        <v>1.2478423738775965E-2</v>
      </c>
      <c r="I64" s="68">
        <v>1.3963223647139119E-2</v>
      </c>
      <c r="J64" s="68">
        <v>1.2008816583828791E-2</v>
      </c>
      <c r="K64" s="68">
        <v>1.0345561283146195E-2</v>
      </c>
      <c r="L64" s="68">
        <v>8.7470167532144871E-3</v>
      </c>
      <c r="M64" s="68">
        <v>7.5118146765515564E-3</v>
      </c>
      <c r="N64" s="68">
        <v>6.3883633110272016E-3</v>
      </c>
      <c r="O64" s="68">
        <v>5.526105583640137E-3</v>
      </c>
      <c r="P64" s="68">
        <v>4.7210884331861346E-3</v>
      </c>
      <c r="Q64" s="68">
        <v>4.0205866594959965E-3</v>
      </c>
    </row>
    <row r="65" spans="1:17">
      <c r="E65" s="131"/>
      <c r="F65" s="131"/>
      <c r="G65" s="131"/>
      <c r="H65" s="131"/>
      <c r="I65" s="131"/>
      <c r="J65" s="131"/>
      <c r="K65" s="131"/>
      <c r="L65" s="131"/>
      <c r="M65" s="131"/>
      <c r="N65" s="131"/>
      <c r="O65" s="131"/>
      <c r="P65" s="131"/>
      <c r="Q65" s="131"/>
    </row>
    <row r="66" spans="1:17">
      <c r="A66" s="136" t="s">
        <v>351</v>
      </c>
      <c r="E66" s="131"/>
      <c r="F66" s="131"/>
      <c r="G66" s="131"/>
      <c r="H66" s="131"/>
      <c r="I66" s="131"/>
      <c r="J66" s="131"/>
      <c r="K66" s="131"/>
      <c r="L66" s="131"/>
      <c r="M66" s="131"/>
      <c r="N66" s="131"/>
      <c r="O66" s="131"/>
      <c r="P66" s="131"/>
      <c r="Q66" s="131"/>
    </row>
    <row r="67" spans="1:17">
      <c r="A67" t="s">
        <v>252</v>
      </c>
      <c r="B67" s="14" t="s">
        <v>199</v>
      </c>
      <c r="E67" s="53">
        <v>4.8337995753303969E-2</v>
      </c>
      <c r="F67" s="53">
        <v>4.7707500156521747E-2</v>
      </c>
      <c r="G67" s="53">
        <v>0.15775243351931334</v>
      </c>
      <c r="H67" s="53">
        <v>0.15574710597457625</v>
      </c>
      <c r="I67" s="53">
        <v>6.1516848552301252E-2</v>
      </c>
      <c r="J67" s="53">
        <v>6.0754242991735527E-2</v>
      </c>
      <c r="K67" s="53">
        <v>6.0010313485714277E-2</v>
      </c>
      <c r="L67" s="53">
        <v>5.9284382274193546E-2</v>
      </c>
      <c r="M67" s="53">
        <v>5.8575803999999981E-2</v>
      </c>
      <c r="N67" s="53">
        <v>5.7883963795275571E-2</v>
      </c>
      <c r="O67" s="53">
        <v>5.7208275501945516E-2</v>
      </c>
      <c r="P67" s="53">
        <v>8.4822270023076907E-2</v>
      </c>
      <c r="Q67" s="53">
        <v>8.3854715612167299E-2</v>
      </c>
    </row>
    <row r="68" spans="1:17">
      <c r="A68" t="s">
        <v>356</v>
      </c>
      <c r="B68" s="14" t="s">
        <v>424</v>
      </c>
      <c r="E68" s="54">
        <v>24206</v>
      </c>
      <c r="F68" s="54">
        <v>24206</v>
      </c>
      <c r="G68" s="54">
        <v>81085</v>
      </c>
      <c r="H68" s="54">
        <v>81085</v>
      </c>
      <c r="I68" s="54">
        <v>32434</v>
      </c>
      <c r="J68" s="54">
        <v>32434</v>
      </c>
      <c r="K68" s="54">
        <v>32434</v>
      </c>
      <c r="L68" s="54">
        <v>32434</v>
      </c>
      <c r="M68" s="54">
        <v>32434</v>
      </c>
      <c r="N68" s="54">
        <v>32434</v>
      </c>
      <c r="O68" s="54">
        <v>32434</v>
      </c>
      <c r="P68" s="54">
        <v>48651</v>
      </c>
      <c r="Q68" s="54">
        <v>48651</v>
      </c>
    </row>
    <row r="69" spans="1:17">
      <c r="A69" s="46" t="s">
        <v>582</v>
      </c>
      <c r="B69" s="14" t="s">
        <v>1</v>
      </c>
      <c r="E69" s="68">
        <v>0.41482921158491703</v>
      </c>
      <c r="F69" s="68">
        <v>0.29143910652707061</v>
      </c>
      <c r="G69" s="68">
        <v>0.47808809854645135</v>
      </c>
      <c r="H69" s="68">
        <v>0.40195728636134059</v>
      </c>
      <c r="I69" s="68">
        <v>0.17192973128773112</v>
      </c>
      <c r="J69" s="68">
        <v>0.14130275340862944</v>
      </c>
      <c r="K69" s="68">
        <v>0.11632942810670793</v>
      </c>
      <c r="L69" s="68">
        <v>9.3989776367860808E-2</v>
      </c>
      <c r="M69" s="68">
        <v>7.7134851087354211E-2</v>
      </c>
      <c r="N69" s="68">
        <v>6.494923102173443E-2</v>
      </c>
      <c r="O69" s="68">
        <v>5.5626560996468385E-2</v>
      </c>
      <c r="P69" s="68">
        <v>7.0578927347526882E-2</v>
      </c>
      <c r="Q69" s="68">
        <v>5.9511510255340162E-2</v>
      </c>
    </row>
    <row r="70" spans="1:17">
      <c r="A70" s="46"/>
      <c r="E70" s="68"/>
      <c r="F70" s="68"/>
      <c r="G70" s="68"/>
      <c r="H70" s="68"/>
      <c r="I70" s="68"/>
      <c r="J70" s="68"/>
      <c r="K70" s="68"/>
      <c r="L70" s="68"/>
      <c r="M70" s="68"/>
      <c r="N70" s="68"/>
      <c r="O70" s="68"/>
      <c r="P70" s="68"/>
      <c r="Q70" s="68"/>
    </row>
    <row r="71" spans="1:17" ht="17" thickBot="1">
      <c r="A71" s="264" t="s">
        <v>812</v>
      </c>
      <c r="E71" s="68"/>
      <c r="F71" s="68"/>
      <c r="G71" s="68"/>
      <c r="H71" s="68"/>
      <c r="I71" s="68"/>
      <c r="J71" s="68"/>
      <c r="K71" s="68"/>
      <c r="L71" s="68"/>
      <c r="M71" s="68"/>
      <c r="N71" s="68"/>
      <c r="O71" s="68"/>
      <c r="P71" s="68"/>
      <c r="Q71" s="68"/>
    </row>
    <row r="72" spans="1:17">
      <c r="A72" s="42" t="s">
        <v>252</v>
      </c>
      <c r="B72" s="14" t="s">
        <v>199</v>
      </c>
      <c r="E72" s="298">
        <v>1.2182118050754198E-3</v>
      </c>
      <c r="F72" s="298">
        <v>1.2155157473539013E-3</v>
      </c>
      <c r="G72" s="298">
        <v>1.3769744539642303E-3</v>
      </c>
      <c r="H72" s="298">
        <v>1.5661274894460675E-3</v>
      </c>
      <c r="I72" s="298">
        <v>1.7898243531364599E-3</v>
      </c>
      <c r="J72" s="298">
        <v>2.057149262614022E-3</v>
      </c>
      <c r="K72" s="298">
        <v>2.3802420469913876E-3</v>
      </c>
      <c r="L72" s="298">
        <v>2.7754298280053824E-3</v>
      </c>
      <c r="M72" s="109">
        <v>4.828869250635992E-2</v>
      </c>
      <c r="N72" s="109">
        <v>8.884450023328494E-2</v>
      </c>
      <c r="O72" s="109">
        <v>0.1238290296118929</v>
      </c>
      <c r="P72" s="109">
        <v>0.15240205412099939</v>
      </c>
      <c r="Q72" s="109">
        <v>0.17472875762781803</v>
      </c>
    </row>
    <row r="73" spans="1:17">
      <c r="A73" s="42" t="s">
        <v>813</v>
      </c>
      <c r="B73" s="14" t="s">
        <v>98</v>
      </c>
      <c r="E73" s="79">
        <v>12497</v>
      </c>
      <c r="F73" s="79">
        <v>12497</v>
      </c>
      <c r="G73" s="79">
        <v>12497</v>
      </c>
      <c r="H73" s="79">
        <v>12497</v>
      </c>
      <c r="I73" s="79">
        <v>12497</v>
      </c>
      <c r="J73" s="79">
        <v>12497</v>
      </c>
      <c r="K73" s="79">
        <v>12497</v>
      </c>
      <c r="L73" s="79">
        <v>12497</v>
      </c>
      <c r="M73" s="79">
        <v>12182.127845418627</v>
      </c>
      <c r="N73" s="79">
        <v>11875.189152766574</v>
      </c>
      <c r="O73" s="79">
        <v>11575.984031970147</v>
      </c>
      <c r="P73" s="79">
        <v>11284.317629349838</v>
      </c>
      <c r="Q73" s="79">
        <v>11000.000000724252</v>
      </c>
    </row>
    <row r="74" spans="1:17">
      <c r="E74" s="131"/>
      <c r="F74" s="131"/>
      <c r="G74" s="131"/>
      <c r="H74" s="131"/>
      <c r="I74" s="131"/>
      <c r="J74" s="131"/>
      <c r="K74" s="131"/>
      <c r="L74" s="131"/>
      <c r="M74" s="131"/>
      <c r="N74" s="131"/>
      <c r="O74" s="131"/>
      <c r="P74" s="131"/>
      <c r="Q74" s="131"/>
    </row>
    <row r="75" spans="1:17" s="140" customFormat="1" ht="17" customHeight="1" thickBot="1">
      <c r="A75" s="135" t="s">
        <v>507</v>
      </c>
      <c r="E75" s="141"/>
      <c r="F75" s="141"/>
      <c r="G75" s="141"/>
      <c r="H75" s="141"/>
      <c r="I75" s="141"/>
      <c r="J75" s="141"/>
      <c r="K75" s="141"/>
      <c r="L75" s="161">
        <v>0.30771421414803468</v>
      </c>
      <c r="M75" s="141"/>
      <c r="N75" s="141"/>
      <c r="O75" s="141"/>
      <c r="P75" s="141"/>
      <c r="Q75" s="161">
        <v>0.49242366266358639</v>
      </c>
    </row>
    <row r="76" spans="1:17" ht="17" customHeight="1" thickTop="1">
      <c r="E76" s="131"/>
      <c r="F76" s="131"/>
      <c r="G76" s="131"/>
      <c r="H76" s="131"/>
      <c r="I76" s="131"/>
      <c r="J76" s="131"/>
      <c r="K76" s="131"/>
      <c r="L76" s="131"/>
      <c r="M76" s="131"/>
      <c r="N76" s="131"/>
      <c r="O76" s="131"/>
      <c r="P76" s="131"/>
      <c r="Q76" s="131"/>
    </row>
    <row r="77" spans="1:17" ht="17" customHeight="1">
      <c r="A77" s="136" t="s">
        <v>505</v>
      </c>
      <c r="E77" s="131"/>
      <c r="F77" s="131"/>
      <c r="G77" s="131"/>
      <c r="H77" s="131"/>
      <c r="I77" s="131"/>
      <c r="J77" s="131"/>
      <c r="K77" s="131"/>
      <c r="L77" s="131"/>
      <c r="M77" s="131"/>
      <c r="N77" s="131"/>
      <c r="O77" s="131"/>
      <c r="P77" s="131"/>
      <c r="Q77" s="131"/>
    </row>
    <row r="78" spans="1:17" ht="17" customHeight="1">
      <c r="A78" t="s">
        <v>252</v>
      </c>
      <c r="B78" s="14" t="s">
        <v>199</v>
      </c>
      <c r="E78" s="132">
        <v>0</v>
      </c>
      <c r="F78" s="132">
        <v>2.0530141195794567E-4</v>
      </c>
      <c r="G78" s="132">
        <v>4.3339865222992376E-4</v>
      </c>
      <c r="H78" s="132">
        <v>6.856527394058648E-4</v>
      </c>
      <c r="I78" s="132">
        <v>9.6206967233493921E-4</v>
      </c>
      <c r="J78" s="132">
        <v>1.2597873989639338E-3</v>
      </c>
      <c r="K78" s="132">
        <v>1.5701878230990841E-3</v>
      </c>
      <c r="L78" s="132">
        <v>1.8734074213532731E-3</v>
      </c>
      <c r="M78" s="132">
        <v>2.1740256010931917E-3</v>
      </c>
      <c r="N78" s="132">
        <v>2.4683943919027226E-3</v>
      </c>
      <c r="O78" s="132">
        <v>2.7440160941581706E-3</v>
      </c>
      <c r="P78" s="132">
        <v>2.9823135681573765E-3</v>
      </c>
      <c r="Q78" s="53">
        <v>1.6476558669486548E-2</v>
      </c>
    </row>
    <row r="79" spans="1:17" ht="17" customHeight="1">
      <c r="A79" s="42" t="s">
        <v>582</v>
      </c>
      <c r="B79" s="14" t="s">
        <v>1</v>
      </c>
      <c r="E79" s="68">
        <v>0</v>
      </c>
      <c r="F79" s="68">
        <v>1.2541604542989331E-3</v>
      </c>
      <c r="G79" s="68">
        <v>1.3134677731093862E-3</v>
      </c>
      <c r="H79" s="68">
        <v>1.769555285109372E-3</v>
      </c>
      <c r="I79" s="68">
        <v>2.6888305259004357E-3</v>
      </c>
      <c r="J79" s="68">
        <v>2.9300246273715322E-3</v>
      </c>
      <c r="K79" s="68">
        <v>3.0437943225328419E-3</v>
      </c>
      <c r="L79" s="68">
        <v>2.9701101339725507E-3</v>
      </c>
      <c r="M79" s="68">
        <v>2.8628397657233882E-3</v>
      </c>
      <c r="N79" s="68">
        <v>2.7696845050118836E-3</v>
      </c>
      <c r="O79" s="68">
        <v>2.6681485728719352E-3</v>
      </c>
      <c r="P79" s="68">
        <v>2.4815239275871449E-3</v>
      </c>
      <c r="Q79" s="68">
        <v>1.1693378041694602E-2</v>
      </c>
    </row>
    <row r="80" spans="1:17">
      <c r="E80" s="131"/>
      <c r="F80" s="131"/>
      <c r="G80" s="131"/>
      <c r="H80" s="131"/>
      <c r="I80" s="131"/>
      <c r="J80" s="131"/>
      <c r="K80" s="131"/>
      <c r="L80" s="132"/>
      <c r="M80" s="131"/>
      <c r="N80" s="131"/>
      <c r="O80" s="131"/>
      <c r="P80" s="131"/>
      <c r="Q80" s="53"/>
    </row>
    <row r="81" spans="1:17">
      <c r="A81" s="136" t="s">
        <v>506</v>
      </c>
      <c r="E81" s="131"/>
      <c r="F81" s="131"/>
      <c r="G81" s="131"/>
      <c r="H81" s="131"/>
      <c r="I81" s="131"/>
      <c r="J81" s="131"/>
      <c r="K81" s="131"/>
      <c r="L81" s="131"/>
      <c r="M81" s="131"/>
      <c r="N81" s="131"/>
      <c r="O81" s="131"/>
      <c r="P81" s="131"/>
      <c r="Q81" s="131"/>
    </row>
    <row r="82" spans="1:17">
      <c r="A82" t="s">
        <v>252</v>
      </c>
      <c r="B82" s="14" t="s">
        <v>199</v>
      </c>
      <c r="E82" s="132">
        <v>0</v>
      </c>
      <c r="F82" s="132">
        <v>1.5170219008421991E-3</v>
      </c>
      <c r="G82" s="132">
        <v>3.2186330688319868E-3</v>
      </c>
      <c r="H82" s="132">
        <v>5.1312742027411007E-3</v>
      </c>
      <c r="I82" s="53">
        <v>7.2847963110633431E-3</v>
      </c>
      <c r="J82" s="53">
        <v>9.7126663293336749E-3</v>
      </c>
      <c r="K82" s="53">
        <v>1.2451935371245025E-2</v>
      </c>
      <c r="L82" s="53">
        <v>1.5542688518294483E-2</v>
      </c>
      <c r="M82" s="53">
        <v>1.9026428334604717E-2</v>
      </c>
      <c r="N82" s="53">
        <v>2.2942333441375289E-2</v>
      </c>
      <c r="O82" s="53">
        <v>2.7319357209728914E-2</v>
      </c>
      <c r="P82" s="53">
        <v>3.2160268932193634E-2</v>
      </c>
      <c r="Q82" s="53">
        <v>4.2277254893735169E-2</v>
      </c>
    </row>
    <row r="83" spans="1:17">
      <c r="A83" s="42" t="s">
        <v>582</v>
      </c>
      <c r="B83" s="14" t="s">
        <v>1</v>
      </c>
      <c r="E83" s="68">
        <v>0</v>
      </c>
      <c r="F83" s="68">
        <v>9.2672956225523344E-3</v>
      </c>
      <c r="G83" s="68">
        <v>9.7544622892186492E-3</v>
      </c>
      <c r="H83" s="68">
        <v>1.3242962308695804E-2</v>
      </c>
      <c r="I83" s="68">
        <v>2.0359838023596585E-2</v>
      </c>
      <c r="J83" s="68">
        <v>2.2589804887550441E-2</v>
      </c>
      <c r="K83" s="68">
        <v>2.4137959567624153E-2</v>
      </c>
      <c r="L83" s="68">
        <v>2.4641461409402675E-2</v>
      </c>
      <c r="M83" s="68">
        <v>2.5054725946466769E-2</v>
      </c>
      <c r="N83" s="68">
        <v>2.5742655083741288E-2</v>
      </c>
      <c r="O83" s="68">
        <v>2.6564022020898238E-2</v>
      </c>
      <c r="P83" s="68">
        <v>2.6759921466670063E-2</v>
      </c>
      <c r="Q83" s="68">
        <v>3.0004076333795138E-2</v>
      </c>
    </row>
    <row r="84" spans="1:17">
      <c r="E84" s="95"/>
      <c r="F84" s="95"/>
      <c r="G84" s="95"/>
      <c r="H84" s="95"/>
      <c r="I84" s="95"/>
      <c r="J84" s="95"/>
      <c r="K84" s="95"/>
      <c r="L84" s="95"/>
      <c r="M84" s="95"/>
      <c r="N84" s="95"/>
      <c r="O84" s="95"/>
      <c r="P84" s="95"/>
      <c r="Q84" s="95"/>
    </row>
    <row r="85" spans="1:17">
      <c r="A85" s="136" t="s">
        <v>508</v>
      </c>
      <c r="E85" s="131"/>
      <c r="F85" s="131"/>
      <c r="G85" s="131"/>
      <c r="H85" s="131"/>
      <c r="I85" s="131"/>
      <c r="J85" s="131"/>
      <c r="K85" s="131"/>
      <c r="L85" s="131"/>
      <c r="M85" s="131"/>
      <c r="N85" s="131"/>
      <c r="O85" s="131"/>
      <c r="P85" s="131"/>
      <c r="Q85" s="131"/>
    </row>
    <row r="86" spans="1:17">
      <c r="A86" t="s">
        <v>252</v>
      </c>
      <c r="B86" s="14" t="s">
        <v>199</v>
      </c>
      <c r="E86" s="132">
        <v>7.4142373108020544E-4</v>
      </c>
      <c r="F86" s="132">
        <v>2.7889128617841926E-4</v>
      </c>
      <c r="G86" s="132">
        <v>3.3272632838117532E-3</v>
      </c>
      <c r="H86" s="53">
        <v>6.688609153005942E-3</v>
      </c>
      <c r="I86" s="53">
        <v>1.0395625201084375E-2</v>
      </c>
      <c r="J86" s="53">
        <v>1.4484470068684918E-2</v>
      </c>
      <c r="K86" s="53">
        <v>1.8995135402579619E-2</v>
      </c>
      <c r="L86" s="53">
        <v>2.397185657617406E-2</v>
      </c>
      <c r="M86" s="53">
        <v>3.100966479193943E-2</v>
      </c>
      <c r="N86" s="53">
        <v>3.8926368342853734E-2</v>
      </c>
      <c r="O86" s="53">
        <v>4.7828941208091579E-2</v>
      </c>
      <c r="P86" s="53">
        <v>5.7837163650353789E-2</v>
      </c>
      <c r="Q86" s="53">
        <v>7.0143291480232767E-2</v>
      </c>
    </row>
    <row r="87" spans="1:17">
      <c r="A87" t="s">
        <v>148</v>
      </c>
      <c r="B87" s="14" t="s">
        <v>399</v>
      </c>
      <c r="E87" s="54">
        <v>12027</v>
      </c>
      <c r="F87" s="54">
        <v>12077</v>
      </c>
      <c r="G87" s="54">
        <v>13541.530821532348</v>
      </c>
      <c r="H87" s="54">
        <v>15183.659600108514</v>
      </c>
      <c r="I87" s="54">
        <v>17024.922949285829</v>
      </c>
      <c r="J87" s="54">
        <v>19089.469143990016</v>
      </c>
      <c r="K87" s="54">
        <v>21404.374826532377</v>
      </c>
      <c r="L87" s="54">
        <v>24000.000118333963</v>
      </c>
      <c r="M87" s="54">
        <v>26910.386794667495</v>
      </c>
      <c r="N87" s="54">
        <v>30173.704744501694</v>
      </c>
      <c r="O87" s="54">
        <v>33832.752570794612</v>
      </c>
      <c r="P87" s="54">
        <v>37935.518896637659</v>
      </c>
      <c r="Q87" s="54">
        <v>42535.811738812758</v>
      </c>
    </row>
    <row r="88" spans="1:17">
      <c r="A88" s="42" t="s">
        <v>582</v>
      </c>
      <c r="B88" s="14" t="s">
        <v>1</v>
      </c>
      <c r="E88" s="68">
        <v>6.362783914004683E-3</v>
      </c>
      <c r="F88" s="68">
        <v>1.7037117223781613E-3</v>
      </c>
      <c r="G88" s="68">
        <v>1.0083679479506941E-2</v>
      </c>
      <c r="H88" s="68">
        <v>1.7262183896455594E-2</v>
      </c>
      <c r="I88" s="68">
        <v>2.9054106142495845E-2</v>
      </c>
      <c r="J88" s="68">
        <v>3.3688108049481802E-2</v>
      </c>
      <c r="K88" s="68">
        <v>3.6821891269033208E-2</v>
      </c>
      <c r="L88" s="68">
        <v>3.8005109478855284E-2</v>
      </c>
      <c r="M88" s="68">
        <v>4.083470840613676E-2</v>
      </c>
      <c r="N88" s="68">
        <v>4.3677687645563228E-2</v>
      </c>
      <c r="O88" s="68">
        <v>4.6506549833300381E-2</v>
      </c>
      <c r="P88" s="68">
        <v>4.8125155930804055E-2</v>
      </c>
      <c r="Q88" s="68">
        <v>4.9780542212744583E-2</v>
      </c>
    </row>
    <row r="89" spans="1:17">
      <c r="A89" s="42" t="s">
        <v>884</v>
      </c>
      <c r="B89" s="14" t="s">
        <v>1</v>
      </c>
      <c r="E89" s="68">
        <v>2.5930429608165273E-2</v>
      </c>
      <c r="F89" s="68">
        <v>2.6038230512830465E-2</v>
      </c>
      <c r="G89" s="68">
        <v>2.919578546225534E-2</v>
      </c>
      <c r="H89" s="68">
        <v>3.2736244820400488E-2</v>
      </c>
      <c r="I89" s="68">
        <v>3.6706041915764001E-2</v>
      </c>
      <c r="J89" s="68">
        <v>4.1157240866007826E-2</v>
      </c>
      <c r="K89" s="68">
        <v>4.6148219401861028E-2</v>
      </c>
      <c r="L89" s="68">
        <v>5.1744434494422301E-2</v>
      </c>
      <c r="M89" s="68">
        <v>5.8019280827107819E-2</v>
      </c>
      <c r="N89" s="68">
        <v>6.505505337115354E-2</v>
      </c>
      <c r="O89" s="68">
        <v>7.294402668890515E-2</v>
      </c>
      <c r="P89" s="68">
        <v>8.1789665120020477E-2</v>
      </c>
      <c r="Q89" s="68">
        <v>9.1707979722246133E-2</v>
      </c>
    </row>
    <row r="90" spans="1:17">
      <c r="A90" s="42"/>
      <c r="E90" s="68"/>
      <c r="F90" s="68"/>
      <c r="G90" s="68"/>
      <c r="H90" s="68"/>
      <c r="I90" s="68"/>
      <c r="J90" s="68"/>
      <c r="K90" s="68"/>
      <c r="L90" s="68"/>
      <c r="M90" s="68"/>
      <c r="N90" s="68"/>
      <c r="O90" s="68"/>
      <c r="P90" s="68"/>
      <c r="Q90" s="68"/>
    </row>
    <row r="91" spans="1:17">
      <c r="A91" s="253" t="s">
        <v>718</v>
      </c>
      <c r="E91" s="68"/>
      <c r="F91" s="68"/>
      <c r="G91" s="68"/>
      <c r="H91" s="68"/>
      <c r="I91" s="68"/>
      <c r="J91" s="68"/>
      <c r="K91" s="68"/>
      <c r="L91" s="68"/>
      <c r="M91" s="68"/>
      <c r="N91" s="68"/>
      <c r="O91" s="68"/>
      <c r="P91" s="68"/>
      <c r="Q91" s="68"/>
    </row>
    <row r="92" spans="1:17">
      <c r="A92" s="42" t="s">
        <v>252</v>
      </c>
      <c r="B92" s="14" t="s">
        <v>199</v>
      </c>
      <c r="E92" s="298">
        <v>0</v>
      </c>
      <c r="F92" s="109">
        <v>2.9078902767609341E-2</v>
      </c>
      <c r="G92" s="109">
        <v>5.6997778880703731E-2</v>
      </c>
      <c r="H92" s="109">
        <v>8.3583306848520875E-2</v>
      </c>
      <c r="I92" s="109">
        <v>0.10852536197692808</v>
      </c>
      <c r="J92" s="109">
        <v>0.13128073830070952</v>
      </c>
      <c r="K92" s="109">
        <v>0.15090744298465036</v>
      </c>
      <c r="L92" s="109">
        <v>0.1657795051775251</v>
      </c>
      <c r="M92" s="109">
        <v>0.17684642564495398</v>
      </c>
      <c r="N92" s="109">
        <v>0.1842820874539963</v>
      </c>
      <c r="O92" s="109">
        <v>0.18771872671827394</v>
      </c>
      <c r="P92" s="109">
        <v>0.18666142656174209</v>
      </c>
      <c r="Q92" s="109">
        <v>0.18045743813750195</v>
      </c>
    </row>
    <row r="93" spans="1:17">
      <c r="A93" s="42" t="s">
        <v>148</v>
      </c>
      <c r="B93" s="14" t="s">
        <v>145</v>
      </c>
      <c r="E93" s="79">
        <v>448806</v>
      </c>
      <c r="F93" s="79">
        <v>448453</v>
      </c>
      <c r="G93" s="79">
        <v>445240.7851091093</v>
      </c>
      <c r="H93" s="79">
        <v>440880.99682020984</v>
      </c>
      <c r="I93" s="79">
        <v>434790.68888192368</v>
      </c>
      <c r="J93" s="79">
        <v>426046.94393904076</v>
      </c>
      <c r="K93" s="79">
        <v>413177.41736502474</v>
      </c>
      <c r="L93" s="79">
        <v>393817.99988159857</v>
      </c>
      <c r="M93" s="79">
        <v>381657.42883033201</v>
      </c>
      <c r="N93" s="79">
        <v>366986.97143574629</v>
      </c>
      <c r="O93" s="79">
        <v>349220.44082189747</v>
      </c>
      <c r="P93" s="79">
        <v>327624.81857712677</v>
      </c>
      <c r="Q93" s="79">
        <v>301282.18825960747</v>
      </c>
    </row>
    <row r="94" spans="1:17">
      <c r="A94" s="42"/>
      <c r="E94" s="79"/>
      <c r="F94" s="79"/>
      <c r="G94" s="79"/>
      <c r="H94" s="79"/>
      <c r="I94" s="79"/>
      <c r="J94" s="79"/>
      <c r="K94" s="79"/>
      <c r="L94" s="79"/>
      <c r="M94" s="79"/>
      <c r="N94" s="79"/>
      <c r="O94" s="79"/>
      <c r="P94" s="79"/>
      <c r="Q94" s="79">
        <v>0.12</v>
      </c>
    </row>
    <row r="95" spans="1:17">
      <c r="A95" s="253" t="s">
        <v>723</v>
      </c>
      <c r="E95" s="79"/>
      <c r="F95" s="79"/>
      <c r="G95" s="79"/>
      <c r="H95" s="79"/>
      <c r="I95" s="79"/>
      <c r="J95" s="79"/>
      <c r="K95" s="79"/>
      <c r="L95" s="79"/>
      <c r="M95" s="79"/>
      <c r="N95" s="79"/>
      <c r="O95" s="79"/>
      <c r="P95" s="79"/>
      <c r="Q95" s="79"/>
    </row>
    <row r="96" spans="1:17">
      <c r="A96" s="42" t="s">
        <v>252</v>
      </c>
      <c r="B96" s="14" t="s">
        <v>724</v>
      </c>
      <c r="E96" s="109">
        <v>0</v>
      </c>
      <c r="F96" s="109">
        <v>1.5946169450076996E-2</v>
      </c>
      <c r="G96" s="109">
        <v>3.13607289727591E-2</v>
      </c>
      <c r="H96" s="109">
        <v>4.6252596473349145E-2</v>
      </c>
      <c r="I96" s="109">
        <v>6.0625617692852275E-2</v>
      </c>
      <c r="J96" s="109">
        <v>7.4476769606457785E-2</v>
      </c>
      <c r="K96" s="109">
        <v>8.7793130340912962E-2</v>
      </c>
      <c r="L96" s="109">
        <v>0.1005467564546878</v>
      </c>
      <c r="M96" s="109">
        <v>0.11268600676424068</v>
      </c>
      <c r="N96" s="109">
        <v>0.12412083939144888</v>
      </c>
      <c r="O96" s="109">
        <v>0.13469791424906474</v>
      </c>
      <c r="P96" s="109">
        <v>0.14415851528010099</v>
      </c>
      <c r="Q96" s="109">
        <v>0.15116911948262993</v>
      </c>
    </row>
    <row r="97" spans="1:17">
      <c r="A97" s="42" t="s">
        <v>148</v>
      </c>
      <c r="B97" s="14" t="s">
        <v>145</v>
      </c>
      <c r="E97" s="79">
        <v>33961</v>
      </c>
      <c r="F97" s="79">
        <v>33959.340669590369</v>
      </c>
      <c r="G97" s="79">
        <v>33956.587292182034</v>
      </c>
      <c r="H97" s="79">
        <v>33952.018529319183</v>
      </c>
      <c r="I97" s="79">
        <v>33944.437442166462</v>
      </c>
      <c r="J97" s="79">
        <v>33931.857913715867</v>
      </c>
      <c r="K97" s="79">
        <v>33910.984319618939</v>
      </c>
      <c r="L97" s="79">
        <v>33876.348130175567</v>
      </c>
      <c r="M97" s="79">
        <v>33818.875247758355</v>
      </c>
      <c r="N97" s="79">
        <v>33723.508746234198</v>
      </c>
      <c r="O97" s="79">
        <v>33565.264210194808</v>
      </c>
      <c r="P97" s="79">
        <v>33302.684239386319</v>
      </c>
      <c r="Q97" s="79">
        <v>32866.977308863141</v>
      </c>
    </row>
    <row r="98" spans="1:17">
      <c r="A98" s="42"/>
      <c r="E98" s="79"/>
      <c r="F98" s="79"/>
      <c r="G98" s="79"/>
      <c r="H98" s="79"/>
      <c r="I98" s="79"/>
      <c r="J98" s="79"/>
      <c r="K98" s="79"/>
      <c r="L98" s="79"/>
      <c r="M98" s="79"/>
      <c r="N98" s="79"/>
      <c r="O98" s="79"/>
      <c r="P98" s="79"/>
      <c r="Q98" s="79"/>
    </row>
    <row r="99" spans="1:17" ht="17" thickBot="1">
      <c r="A99" s="264" t="s">
        <v>811</v>
      </c>
      <c r="E99" s="79"/>
      <c r="F99" s="79"/>
      <c r="G99" s="79"/>
      <c r="H99" s="79"/>
      <c r="I99" s="79"/>
      <c r="J99" s="79"/>
      <c r="K99" s="79"/>
      <c r="L99" s="79"/>
      <c r="M99" s="79"/>
      <c r="N99" s="79"/>
      <c r="O99" s="79"/>
      <c r="P99" s="79"/>
      <c r="Q99" s="79"/>
    </row>
    <row r="100" spans="1:17">
      <c r="A100" s="42" t="s">
        <v>252</v>
      </c>
      <c r="B100" s="14" t="s">
        <v>199</v>
      </c>
      <c r="E100" s="210">
        <v>0</v>
      </c>
      <c r="F100" s="210">
        <v>0</v>
      </c>
      <c r="G100" s="210">
        <v>0</v>
      </c>
      <c r="H100" s="210">
        <v>0</v>
      </c>
      <c r="I100" s="210">
        <v>0</v>
      </c>
      <c r="J100" s="210">
        <v>0</v>
      </c>
      <c r="K100" s="210">
        <v>0</v>
      </c>
      <c r="L100" s="210">
        <v>0</v>
      </c>
      <c r="M100" s="210">
        <v>0</v>
      </c>
      <c r="N100" s="210">
        <v>0</v>
      </c>
      <c r="O100" s="210">
        <v>0</v>
      </c>
      <c r="P100" s="210">
        <v>0</v>
      </c>
      <c r="Q100" s="66">
        <v>3.1900000000000039E-2</v>
      </c>
    </row>
    <row r="101" spans="1:17">
      <c r="A101" s="42"/>
      <c r="E101" s="79"/>
      <c r="F101" s="79"/>
      <c r="G101" s="79"/>
      <c r="H101" s="79"/>
      <c r="I101" s="79"/>
      <c r="J101" s="79"/>
      <c r="K101" s="79"/>
      <c r="L101" s="79"/>
      <c r="M101" s="79"/>
      <c r="N101" s="79"/>
      <c r="O101" s="79"/>
      <c r="P101" s="79"/>
      <c r="Q101" s="79"/>
    </row>
    <row r="102" spans="1:17">
      <c r="E102" s="131"/>
      <c r="F102" s="131"/>
      <c r="G102" s="131"/>
      <c r="H102" s="131"/>
      <c r="I102" s="131"/>
      <c r="J102" s="131"/>
      <c r="K102" s="131"/>
      <c r="L102" s="131"/>
      <c r="M102" s="131"/>
      <c r="N102" s="131"/>
      <c r="O102" s="131"/>
      <c r="P102" s="131"/>
      <c r="Q102" s="131"/>
    </row>
    <row r="103" spans="1:17" s="50" customFormat="1" ht="19">
      <c r="A103" s="51" t="s">
        <v>427</v>
      </c>
    </row>
    <row r="104" spans="1:17">
      <c r="E104" s="131"/>
      <c r="F104" s="131"/>
      <c r="G104" s="131"/>
      <c r="H104" s="131"/>
      <c r="I104" s="131"/>
      <c r="J104" s="131"/>
      <c r="K104" s="131"/>
      <c r="L104" s="131"/>
      <c r="M104" s="131"/>
      <c r="N104" s="131"/>
      <c r="O104" s="131"/>
      <c r="P104" s="131"/>
      <c r="Q104" s="131"/>
    </row>
    <row r="105" spans="1:17">
      <c r="D105" s="193" t="s">
        <v>90</v>
      </c>
      <c r="E105" s="193">
        <v>2018</v>
      </c>
      <c r="F105" s="193">
        <v>2019</v>
      </c>
      <c r="G105" s="193">
        <v>2020</v>
      </c>
      <c r="H105" s="193">
        <v>2021</v>
      </c>
      <c r="I105" s="193">
        <v>2022</v>
      </c>
      <c r="J105" s="193">
        <v>2023</v>
      </c>
      <c r="K105" s="193">
        <v>2024</v>
      </c>
      <c r="L105" s="193">
        <v>2025</v>
      </c>
      <c r="M105" s="193">
        <v>2026</v>
      </c>
      <c r="N105" s="193">
        <v>2027</v>
      </c>
      <c r="O105" s="193">
        <v>2028</v>
      </c>
      <c r="P105" s="193">
        <v>2029</v>
      </c>
      <c r="Q105" s="193">
        <v>2030</v>
      </c>
    </row>
    <row r="106" spans="1:17" ht="17" thickBot="1">
      <c r="A106" s="52" t="s">
        <v>433</v>
      </c>
    </row>
    <row r="107" spans="1:17">
      <c r="A107" t="s">
        <v>428</v>
      </c>
      <c r="B107" s="14" t="s">
        <v>449</v>
      </c>
      <c r="E107" s="53">
        <v>28</v>
      </c>
      <c r="F107" s="53">
        <v>28</v>
      </c>
      <c r="G107" s="53">
        <v>28</v>
      </c>
      <c r="H107" s="53">
        <v>22.422351658490776</v>
      </c>
      <c r="I107" s="53">
        <v>17.955780496322287</v>
      </c>
      <c r="J107" s="53">
        <v>14.378958021114585</v>
      </c>
      <c r="K107" s="53">
        <v>11.514644758289567</v>
      </c>
      <c r="L107" s="53">
        <v>9.2209076426059351</v>
      </c>
      <c r="M107" s="53">
        <v>7.3840869204634094</v>
      </c>
      <c r="N107" s="53">
        <v>5.9131640574104569</v>
      </c>
      <c r="O107" s="53">
        <v>4.7352515682001934</v>
      </c>
      <c r="P107" s="53">
        <v>3.7919812804858806</v>
      </c>
      <c r="Q107" s="53">
        <v>3.0366120626238775</v>
      </c>
    </row>
    <row r="108" spans="1:17">
      <c r="A108" t="s">
        <v>442</v>
      </c>
      <c r="B108" s="14" t="s">
        <v>397</v>
      </c>
      <c r="E108" s="44">
        <v>0.3</v>
      </c>
      <c r="F108" s="53">
        <v>0.29660057443425192</v>
      </c>
      <c r="G108" s="53">
        <v>0.29323966918242739</v>
      </c>
      <c r="H108" s="53">
        <v>0.28991684775472654</v>
      </c>
      <c r="I108" s="53">
        <v>0.28663167860739813</v>
      </c>
      <c r="J108" s="53">
        <v>0.28338373508669384</v>
      </c>
      <c r="K108" s="53">
        <v>0.28017259537345751</v>
      </c>
      <c r="L108" s="53">
        <v>0.27699784242834241</v>
      </c>
      <c r="M108" s="53">
        <v>0.27385906393764919</v>
      </c>
      <c r="N108" s="53">
        <v>0.27075585225977755</v>
      </c>
      <c r="O108" s="53">
        <v>0.2676878043722849</v>
      </c>
      <c r="P108" s="53">
        <v>0.26465452181954452</v>
      </c>
      <c r="Q108" s="53">
        <v>0.26165561066099718</v>
      </c>
    </row>
    <row r="109" spans="1:17">
      <c r="A109" t="s">
        <v>554</v>
      </c>
      <c r="B109" s="14" t="s">
        <v>112</v>
      </c>
      <c r="E109" s="44">
        <v>22.7</v>
      </c>
      <c r="F109" s="44">
        <v>23</v>
      </c>
      <c r="G109" s="44">
        <v>23.3</v>
      </c>
      <c r="H109" s="44">
        <v>23.6</v>
      </c>
      <c r="I109" s="44">
        <v>23.900000000000002</v>
      </c>
      <c r="J109" s="44">
        <v>24.200000000000003</v>
      </c>
      <c r="K109" s="44">
        <v>24.500000000000004</v>
      </c>
      <c r="L109" s="44">
        <v>24.800000000000004</v>
      </c>
      <c r="M109" s="44">
        <v>25.100000000000005</v>
      </c>
      <c r="N109" s="44">
        <v>25.400000000000006</v>
      </c>
      <c r="O109" s="44">
        <v>25.700000000000006</v>
      </c>
      <c r="P109" s="44">
        <v>26.000000000000007</v>
      </c>
      <c r="Q109" s="44">
        <v>26.300000000000008</v>
      </c>
    </row>
    <row r="110" spans="1:17">
      <c r="A110" t="s">
        <v>122</v>
      </c>
      <c r="E110" s="132"/>
      <c r="F110" s="132"/>
      <c r="G110" s="132"/>
      <c r="H110" s="132"/>
      <c r="I110" s="132"/>
      <c r="J110" s="132"/>
      <c r="K110" s="132"/>
      <c r="L110" s="132"/>
      <c r="M110" s="132"/>
      <c r="N110" s="132"/>
      <c r="O110" s="132"/>
      <c r="P110" s="132"/>
      <c r="Q110" s="132"/>
    </row>
    <row r="111" spans="1:17">
      <c r="A111" t="s">
        <v>436</v>
      </c>
      <c r="B111" s="14" t="s">
        <v>112</v>
      </c>
      <c r="E111" s="44">
        <v>48</v>
      </c>
      <c r="F111" s="44">
        <v>48.2</v>
      </c>
      <c r="G111" s="44">
        <v>48.400000000000006</v>
      </c>
      <c r="H111" s="44">
        <v>48.600000000000009</v>
      </c>
      <c r="I111" s="44">
        <v>48.800000000000011</v>
      </c>
      <c r="J111" s="44">
        <v>49.000000000000014</v>
      </c>
      <c r="K111" s="44">
        <v>49.200000000000017</v>
      </c>
      <c r="L111" s="44">
        <v>49.40000000000002</v>
      </c>
      <c r="M111" s="44">
        <v>49.600000000000023</v>
      </c>
      <c r="N111" s="44">
        <v>49.800000000000026</v>
      </c>
      <c r="O111" s="44">
        <v>50.000000000000028</v>
      </c>
      <c r="P111" s="44">
        <v>50.200000000000031</v>
      </c>
      <c r="Q111" s="44">
        <v>50.400000000000034</v>
      </c>
    </row>
    <row r="112" spans="1:17">
      <c r="A112" t="s">
        <v>437</v>
      </c>
      <c r="B112" s="14" t="s">
        <v>1</v>
      </c>
      <c r="E112" s="44">
        <v>0.55000000000000004</v>
      </c>
      <c r="F112" s="44">
        <v>0.56000000000000005</v>
      </c>
      <c r="G112" s="44">
        <v>0.57000000000000006</v>
      </c>
      <c r="H112" s="44">
        <v>0.58000000000000007</v>
      </c>
      <c r="I112" s="44">
        <v>0.59000000000000008</v>
      </c>
      <c r="J112" s="44">
        <v>0.60000000000000009</v>
      </c>
      <c r="K112" s="44">
        <v>0.6100000000000001</v>
      </c>
      <c r="L112" s="44">
        <v>0.62000000000000011</v>
      </c>
      <c r="M112" s="44">
        <v>0.63000000000000012</v>
      </c>
      <c r="N112" s="44">
        <v>0.64000000000000012</v>
      </c>
      <c r="O112" s="44">
        <v>0.65000000000000013</v>
      </c>
      <c r="P112" s="44">
        <v>0.66000000000000014</v>
      </c>
      <c r="Q112" s="44">
        <v>0.67000000000000015</v>
      </c>
    </row>
    <row r="113" spans="1:17">
      <c r="A113" t="s">
        <v>115</v>
      </c>
      <c r="B113" s="14" t="s">
        <v>397</v>
      </c>
      <c r="E113" s="53">
        <v>0.34</v>
      </c>
      <c r="F113" s="53">
        <v>0.33614731769215217</v>
      </c>
      <c r="G113" s="53">
        <v>0.33233829174008434</v>
      </c>
      <c r="H113" s="53">
        <v>0.3285724274553567</v>
      </c>
      <c r="I113" s="53">
        <v>0.3248492357550512</v>
      </c>
      <c r="J113" s="53">
        <v>0.32116823309825304</v>
      </c>
      <c r="K113" s="53">
        <v>0.31752894142325189</v>
      </c>
      <c r="L113" s="53">
        <v>0.31393088808545477</v>
      </c>
      <c r="M113" s="53">
        <v>0.31037360579600243</v>
      </c>
      <c r="N113" s="53">
        <v>0.30685663256108126</v>
      </c>
      <c r="O113" s="53">
        <v>0.30337951162192289</v>
      </c>
      <c r="P113" s="53">
        <v>0.29994179139548377</v>
      </c>
      <c r="Q113" s="53">
        <v>0.2965430254157968</v>
      </c>
    </row>
    <row r="114" spans="1:17">
      <c r="A114" t="s">
        <v>393</v>
      </c>
      <c r="B114" s="14" t="s">
        <v>112</v>
      </c>
      <c r="E114" s="44">
        <v>45</v>
      </c>
      <c r="F114" s="44">
        <v>45.3</v>
      </c>
      <c r="G114" s="44">
        <v>45.599999999999994</v>
      </c>
      <c r="H114" s="44">
        <v>45.899999999999991</v>
      </c>
      <c r="I114" s="44">
        <v>46.199999999999989</v>
      </c>
      <c r="J114" s="44">
        <v>46.499999999999986</v>
      </c>
      <c r="K114" s="44">
        <v>46.799999999999983</v>
      </c>
      <c r="L114" s="44">
        <v>47.09999999999998</v>
      </c>
      <c r="M114" s="44">
        <v>47.399999999999977</v>
      </c>
      <c r="N114" s="44">
        <v>47.699999999999974</v>
      </c>
      <c r="O114" s="44">
        <v>47.999999999999972</v>
      </c>
      <c r="P114" s="44">
        <v>48.299999999999969</v>
      </c>
      <c r="Q114" s="44">
        <v>48.599999999999966</v>
      </c>
    </row>
    <row r="115" spans="1:17">
      <c r="A115" t="s">
        <v>429</v>
      </c>
      <c r="B115" s="14" t="s">
        <v>397</v>
      </c>
      <c r="E115" s="53">
        <v>1.4</v>
      </c>
      <c r="F115" s="53">
        <v>1.3841360140265089</v>
      </c>
      <c r="G115" s="53">
        <v>1.3684517895179944</v>
      </c>
      <c r="H115" s="53">
        <v>1.3529452895220571</v>
      </c>
      <c r="I115" s="53">
        <v>1.3376145001678579</v>
      </c>
      <c r="J115" s="53">
        <v>1.3224574304045713</v>
      </c>
      <c r="K115" s="53">
        <v>1.3074721117428019</v>
      </c>
      <c r="L115" s="53">
        <v>1.2926565979989315</v>
      </c>
      <c r="M115" s="53">
        <v>1.2780089650423632</v>
      </c>
      <c r="N115" s="53">
        <v>1.2635273105456288</v>
      </c>
      <c r="O115" s="53">
        <v>1.2492097537373297</v>
      </c>
      <c r="P115" s="53">
        <v>1.2350544351578745</v>
      </c>
      <c r="Q115" s="53">
        <v>1.2210595164179869</v>
      </c>
    </row>
    <row r="116" spans="1:17">
      <c r="A116" t="s">
        <v>786</v>
      </c>
      <c r="B116" s="14" t="s">
        <v>397</v>
      </c>
      <c r="E116" s="53">
        <v>1.9</v>
      </c>
      <c r="F116" s="53">
        <v>1.878470304750262</v>
      </c>
      <c r="G116" s="53">
        <v>1.8571845714887065</v>
      </c>
      <c r="H116" s="53">
        <v>1.8361400357799345</v>
      </c>
      <c r="I116" s="53">
        <v>1.8153339645135214</v>
      </c>
      <c r="J116" s="53">
        <v>1.7947636555490609</v>
      </c>
      <c r="K116" s="53">
        <v>1.774426437365231</v>
      </c>
      <c r="L116" s="53">
        <v>1.7543196687128353</v>
      </c>
      <c r="M116" s="53">
        <v>1.7344407382717781</v>
      </c>
      <c r="N116" s="53">
        <v>1.7147870643119245</v>
      </c>
      <c r="O116" s="53">
        <v>1.6953560943578043</v>
      </c>
      <c r="P116" s="53">
        <v>1.6761453048571151</v>
      </c>
      <c r="Q116" s="53">
        <v>1.657152200852982</v>
      </c>
    </row>
    <row r="117" spans="1:17">
      <c r="A117" t="s">
        <v>787</v>
      </c>
      <c r="B117" s="14" t="s">
        <v>397</v>
      </c>
      <c r="E117" s="53">
        <v>1.1000000000000001</v>
      </c>
      <c r="F117" s="53">
        <v>1.0875354395922572</v>
      </c>
      <c r="G117" s="53">
        <v>1.0752121203355671</v>
      </c>
      <c r="H117" s="53">
        <v>1.0630284417673306</v>
      </c>
      <c r="I117" s="53">
        <v>1.0509828215604597</v>
      </c>
      <c r="J117" s="53">
        <v>1.0390736953178774</v>
      </c>
      <c r="K117" s="53">
        <v>1.0272995163693444</v>
      </c>
      <c r="L117" s="53">
        <v>1.0156587555705889</v>
      </c>
      <c r="M117" s="53">
        <v>1.0041499011047137</v>
      </c>
      <c r="N117" s="53">
        <v>0.99277145828585112</v>
      </c>
      <c r="O117" s="53">
        <v>0.98152194936504467</v>
      </c>
      <c r="P117" s="53">
        <v>0.97039991333832987</v>
      </c>
      <c r="Q117" s="53">
        <v>0.95940390575698964</v>
      </c>
    </row>
    <row r="118" spans="1:17">
      <c r="A118" t="s">
        <v>430</v>
      </c>
      <c r="B118" s="14" t="s">
        <v>112</v>
      </c>
      <c r="E118" s="44">
        <v>4.2699999999999996</v>
      </c>
      <c r="F118" s="44">
        <v>4.5699999999999994</v>
      </c>
      <c r="G118" s="44">
        <v>4.8699999999999992</v>
      </c>
      <c r="H118" s="44">
        <v>5.169999999999999</v>
      </c>
      <c r="I118" s="44">
        <v>5.4699999999999989</v>
      </c>
      <c r="J118" s="44">
        <v>5.7699999999999987</v>
      </c>
      <c r="K118" s="44">
        <v>6.0699999999999985</v>
      </c>
      <c r="L118" s="44">
        <v>6.3699999999999983</v>
      </c>
      <c r="M118" s="44">
        <v>6.6699999999999982</v>
      </c>
      <c r="N118" s="44">
        <v>6.969999999999998</v>
      </c>
      <c r="O118" s="44">
        <v>7.2699999999999978</v>
      </c>
      <c r="P118" s="44">
        <v>7.5699999999999976</v>
      </c>
      <c r="Q118" s="44">
        <v>7.8699999999999974</v>
      </c>
    </row>
    <row r="119" spans="1:17">
      <c r="A119" t="s">
        <v>432</v>
      </c>
      <c r="B119" s="14" t="s">
        <v>431</v>
      </c>
      <c r="E119" s="95">
        <v>0.151</v>
      </c>
      <c r="F119" s="95">
        <v>0.14948999999999998</v>
      </c>
      <c r="G119" s="95">
        <v>0.14799509999999999</v>
      </c>
      <c r="H119" s="95">
        <v>0.14651514899999998</v>
      </c>
      <c r="I119" s="95">
        <v>0.14504999750999997</v>
      </c>
      <c r="J119" s="95">
        <v>0.14359949753489998</v>
      </c>
      <c r="K119" s="95">
        <v>0.14216350255955099</v>
      </c>
      <c r="L119" s="95">
        <v>0.14074186753395548</v>
      </c>
      <c r="M119" s="95">
        <v>0.13933444885861593</v>
      </c>
      <c r="N119" s="95">
        <v>0.13794110437002977</v>
      </c>
      <c r="O119" s="95">
        <v>0.13656169332632948</v>
      </c>
      <c r="P119" s="95">
        <v>0.13519607639306619</v>
      </c>
      <c r="Q119" s="95">
        <v>0.13384411562913553</v>
      </c>
    </row>
    <row r="120" spans="1:17">
      <c r="A120" t="s">
        <v>290</v>
      </c>
    </row>
    <row r="121" spans="1:17">
      <c r="A121" t="s">
        <v>673</v>
      </c>
      <c r="B121" s="14" t="s">
        <v>112</v>
      </c>
      <c r="E121" s="44">
        <v>6.5</v>
      </c>
      <c r="F121" s="44">
        <v>6.6</v>
      </c>
      <c r="G121" s="44">
        <v>6.6999999999999993</v>
      </c>
      <c r="H121" s="44">
        <v>6.7999999999999989</v>
      </c>
      <c r="I121" s="44">
        <v>6.8999999999999986</v>
      </c>
      <c r="J121" s="44">
        <v>6.9999999999999982</v>
      </c>
      <c r="K121" s="44">
        <v>7.0999999999999979</v>
      </c>
      <c r="L121" s="44">
        <v>7.1999999999999975</v>
      </c>
      <c r="M121" s="44">
        <v>7.2999999999999972</v>
      </c>
      <c r="N121" s="44">
        <v>7.3999999999999968</v>
      </c>
      <c r="O121" s="44">
        <v>7.4999999999999964</v>
      </c>
      <c r="P121" s="44">
        <v>7.5999999999999961</v>
      </c>
      <c r="Q121" s="44">
        <v>7.6999999999999957</v>
      </c>
    </row>
    <row r="122" spans="1:17">
      <c r="A122" t="s">
        <v>115</v>
      </c>
      <c r="B122" s="14" t="s">
        <v>397</v>
      </c>
      <c r="E122" s="44">
        <v>1.97</v>
      </c>
      <c r="F122" s="53">
        <v>1.9476771054515876</v>
      </c>
      <c r="G122" s="53">
        <v>1.9256071609646064</v>
      </c>
      <c r="H122" s="53">
        <v>1.9037873002560375</v>
      </c>
      <c r="I122" s="53">
        <v>1.8822146895219145</v>
      </c>
      <c r="J122" s="53">
        <v>1.8608865270692898</v>
      </c>
      <c r="K122" s="53">
        <v>1.8398000429523713</v>
      </c>
      <c r="L122" s="53">
        <v>1.8189524986127823</v>
      </c>
      <c r="M122" s="53">
        <v>1.7983411865238967</v>
      </c>
      <c r="N122" s="53">
        <v>1.7779634298392064</v>
      </c>
      <c r="O122" s="53">
        <v>1.7578165820446712</v>
      </c>
      <c r="P122" s="53">
        <v>1.7378980266150093</v>
      </c>
      <c r="Q122" s="53">
        <v>1.718205176673882</v>
      </c>
    </row>
    <row r="123" spans="1:17">
      <c r="A123" t="s">
        <v>456</v>
      </c>
      <c r="B123" s="14" t="s">
        <v>1</v>
      </c>
      <c r="E123" s="68">
        <v>3.5999999999999997E-2</v>
      </c>
      <c r="F123" s="68">
        <v>4.1543999999999991E-2</v>
      </c>
      <c r="G123" s="68">
        <v>4.7941775999999985E-2</v>
      </c>
      <c r="H123" s="68">
        <v>5.5324809503999976E-2</v>
      </c>
      <c r="I123" s="68">
        <v>6.3844830167615968E-2</v>
      </c>
      <c r="J123" s="68">
        <v>7.3676934013428827E-2</v>
      </c>
      <c r="K123" s="68">
        <v>8.5023181851496862E-2</v>
      </c>
      <c r="L123" s="68">
        <v>9.8116751856627368E-2</v>
      </c>
      <c r="M123" s="68">
        <v>0.11322673164254797</v>
      </c>
      <c r="N123" s="68">
        <v>0.13066364831550034</v>
      </c>
      <c r="O123" s="68">
        <v>0.15078585015608739</v>
      </c>
      <c r="P123" s="68">
        <v>0.17400687108012483</v>
      </c>
      <c r="Q123" s="68">
        <v>0.20080392922646403</v>
      </c>
    </row>
    <row r="124" spans="1:17">
      <c r="A124" s="55" t="s">
        <v>707</v>
      </c>
      <c r="B124" s="14" t="s">
        <v>1</v>
      </c>
      <c r="E124" s="68">
        <v>0.09</v>
      </c>
      <c r="F124" s="68">
        <v>0.09</v>
      </c>
      <c r="G124" s="68">
        <v>0.09</v>
      </c>
      <c r="H124" s="68">
        <v>0.09</v>
      </c>
      <c r="I124" s="68">
        <v>0.09</v>
      </c>
      <c r="J124" s="68">
        <v>0.09</v>
      </c>
      <c r="K124" s="68">
        <v>0.09</v>
      </c>
      <c r="L124" s="68">
        <v>0.09</v>
      </c>
      <c r="M124" s="68">
        <v>0.09</v>
      </c>
      <c r="N124" s="68">
        <v>0.09</v>
      </c>
      <c r="O124" s="68">
        <v>0.09</v>
      </c>
      <c r="P124" s="68">
        <v>0.09</v>
      </c>
      <c r="Q124" s="68">
        <v>0.11899999999999999</v>
      </c>
    </row>
    <row r="125" spans="1:17">
      <c r="A125" s="55" t="s">
        <v>649</v>
      </c>
      <c r="B125" s="14" t="s">
        <v>631</v>
      </c>
      <c r="E125" s="234">
        <v>0.28117913832199548</v>
      </c>
      <c r="F125" s="234">
        <v>0.27836734693877552</v>
      </c>
      <c r="G125" s="234">
        <v>0.27558367346938778</v>
      </c>
      <c r="H125" s="234">
        <v>0.27282783673469391</v>
      </c>
      <c r="I125" s="234">
        <v>0.27009955836734695</v>
      </c>
      <c r="J125" s="234">
        <v>0.26739856278367347</v>
      </c>
      <c r="K125" s="234">
        <v>0.26472457715583675</v>
      </c>
      <c r="L125" s="234">
        <v>0.26207733138427836</v>
      </c>
      <c r="M125" s="234">
        <v>0.25945655807043555</v>
      </c>
      <c r="N125" s="234">
        <v>0.25686199248973118</v>
      </c>
      <c r="O125" s="234">
        <v>0.25429337256483386</v>
      </c>
      <c r="P125" s="234">
        <v>0.25175043883918552</v>
      </c>
      <c r="Q125" s="234">
        <v>0.24923293445079367</v>
      </c>
    </row>
    <row r="126" spans="1:17">
      <c r="A126" s="55" t="s">
        <v>650</v>
      </c>
      <c r="B126" s="14" t="s">
        <v>631</v>
      </c>
      <c r="E126" s="234">
        <v>0.24489795918367349</v>
      </c>
      <c r="F126" s="234">
        <v>0.24244897959183676</v>
      </c>
      <c r="G126" s="234">
        <v>0.24002448979591839</v>
      </c>
      <c r="H126" s="234">
        <v>0.23762424489795922</v>
      </c>
      <c r="I126" s="234">
        <v>0.23524800244897962</v>
      </c>
      <c r="J126" s="234">
        <v>0.23289552242448983</v>
      </c>
      <c r="K126" s="234">
        <v>0.23056656720024493</v>
      </c>
      <c r="L126" s="234">
        <v>0.22826090152824249</v>
      </c>
      <c r="M126" s="234">
        <v>0.22597829251296006</v>
      </c>
      <c r="N126" s="234">
        <v>0.22371850958783046</v>
      </c>
      <c r="O126" s="234">
        <v>0.22148132449195215</v>
      </c>
      <c r="P126" s="234">
        <v>0.21926651124703264</v>
      </c>
      <c r="Q126" s="234">
        <v>0.21707384613456232</v>
      </c>
    </row>
    <row r="127" spans="1:17">
      <c r="A127" s="55" t="s">
        <v>668</v>
      </c>
      <c r="B127" s="14" t="s">
        <v>98</v>
      </c>
      <c r="E127" s="54">
        <v>12497</v>
      </c>
      <c r="F127" s="54">
        <v>12497</v>
      </c>
      <c r="G127" s="54">
        <v>12497</v>
      </c>
      <c r="H127" s="54">
        <v>12497</v>
      </c>
      <c r="I127" s="54">
        <v>12497</v>
      </c>
      <c r="J127" s="54">
        <v>12497</v>
      </c>
      <c r="K127" s="54">
        <v>12497</v>
      </c>
      <c r="L127" s="54">
        <v>12497</v>
      </c>
      <c r="M127" s="54">
        <v>12182.127845418627</v>
      </c>
      <c r="N127" s="54">
        <v>11875.189152766574</v>
      </c>
      <c r="O127" s="54">
        <v>11575.984031970147</v>
      </c>
      <c r="P127" s="54">
        <v>11284.317629349838</v>
      </c>
      <c r="Q127" s="54">
        <v>11000.000000724252</v>
      </c>
    </row>
    <row r="128" spans="1:17">
      <c r="A128" s="55" t="s">
        <v>684</v>
      </c>
      <c r="B128" s="14" t="s">
        <v>218</v>
      </c>
      <c r="E128" s="211">
        <v>8171042.8842290752</v>
      </c>
      <c r="F128" s="54">
        <v>8064464.0640000002</v>
      </c>
      <c r="G128" s="54">
        <v>7960629.7627467811</v>
      </c>
      <c r="H128" s="54">
        <v>7859435.3166101696</v>
      </c>
      <c r="I128" s="54">
        <v>7760781.3168200832</v>
      </c>
      <c r="J128" s="54">
        <v>7664573.2839669408</v>
      </c>
      <c r="K128" s="54">
        <v>7570721.3662040811</v>
      </c>
      <c r="L128" s="54">
        <v>7479140.059354838</v>
      </c>
      <c r="M128" s="54">
        <v>7203557.1926774504</v>
      </c>
      <c r="N128" s="54">
        <v>6939119.9778996985</v>
      </c>
      <c r="O128" s="54">
        <v>6685322.6605327046</v>
      </c>
      <c r="P128" s="54">
        <v>6441685.7036428088</v>
      </c>
      <c r="Q128" s="54">
        <v>6207754.2209410435</v>
      </c>
    </row>
    <row r="129" spans="1:23">
      <c r="A129" s="55" t="s">
        <v>729</v>
      </c>
      <c r="B129" s="14" t="s">
        <v>1</v>
      </c>
      <c r="E129" s="62">
        <v>0.96763385638332278</v>
      </c>
      <c r="F129" s="62">
        <v>0.96687278199638649</v>
      </c>
      <c r="G129" s="62">
        <v>0.95994718857204619</v>
      </c>
      <c r="H129" s="62">
        <v>0.95054740613820476</v>
      </c>
      <c r="I129" s="62">
        <v>0.93741659202946781</v>
      </c>
      <c r="J129" s="62">
        <v>0.91856491972937826</v>
      </c>
      <c r="K129" s="62">
        <v>0.89081798758354513</v>
      </c>
      <c r="L129" s="62">
        <v>0.84907873321345562</v>
      </c>
      <c r="M129" s="62">
        <v>0.82286032200201809</v>
      </c>
      <c r="N129" s="62">
        <v>0.7912305504222481</v>
      </c>
      <c r="O129" s="62">
        <v>0.75292558896355355</v>
      </c>
      <c r="P129" s="62">
        <v>0.70636503666767303</v>
      </c>
      <c r="Q129" s="62">
        <v>0.64956984907788717</v>
      </c>
      <c r="R129" s="62"/>
    </row>
    <row r="130" spans="1:23">
      <c r="A130" s="64"/>
      <c r="B130" s="126"/>
      <c r="C130" s="64"/>
      <c r="D130" s="79"/>
      <c r="E130" s="199"/>
      <c r="F130" s="199"/>
      <c r="G130" s="199"/>
      <c r="H130" s="199"/>
      <c r="I130" s="199"/>
      <c r="J130" s="199"/>
      <c r="K130" s="199"/>
      <c r="L130" s="199"/>
      <c r="M130" s="66"/>
      <c r="N130" s="66"/>
      <c r="O130" s="66"/>
      <c r="P130" s="66"/>
      <c r="Q130" s="66"/>
      <c r="R130" s="44"/>
      <c r="S130" s="44"/>
      <c r="T130" s="44"/>
      <c r="U130" s="44"/>
      <c r="V130" s="44"/>
      <c r="W130" s="44"/>
    </row>
    <row r="131" spans="1:23" ht="17" thickBot="1">
      <c r="A131" s="52" t="s">
        <v>120</v>
      </c>
    </row>
    <row r="132" spans="1:23">
      <c r="A132" t="s">
        <v>148</v>
      </c>
      <c r="B132" s="14" t="s">
        <v>145</v>
      </c>
      <c r="D132" s="54"/>
      <c r="E132" s="75">
        <v>1010</v>
      </c>
      <c r="F132" s="54">
        <v>1256</v>
      </c>
      <c r="G132" s="54">
        <v>2102.0492147808027</v>
      </c>
      <c r="H132" s="54">
        <v>3518.0023100004692</v>
      </c>
      <c r="I132" s="54">
        <v>5887.7499946923062</v>
      </c>
      <c r="J132" s="54">
        <v>9853.7740869177051</v>
      </c>
      <c r="K132" s="54">
        <v>16491.336052573872</v>
      </c>
      <c r="L132" s="54">
        <v>27599.999999999403</v>
      </c>
      <c r="M132" s="54">
        <v>34960.34965280693</v>
      </c>
      <c r="N132" s="54">
        <v>44283.552458208113</v>
      </c>
      <c r="O132" s="54">
        <v>56093.06079012344</v>
      </c>
      <c r="P132" s="54">
        <v>71051.920953583773</v>
      </c>
      <c r="Q132" s="54">
        <v>90000.000001483379</v>
      </c>
    </row>
    <row r="133" spans="1:23" s="55" customFormat="1">
      <c r="A133" s="55" t="s">
        <v>155</v>
      </c>
      <c r="B133" s="105" t="s">
        <v>95</v>
      </c>
      <c r="D133" s="117"/>
      <c r="E133" s="76">
        <v>3786.5909999999999</v>
      </c>
      <c r="F133" s="76">
        <v>4655.5114276532868</v>
      </c>
      <c r="G133" s="76">
        <v>7703.203491694755</v>
      </c>
      <c r="H133" s="76">
        <v>12746.041966944451</v>
      </c>
      <c r="I133" s="76">
        <v>21090.132955499339</v>
      </c>
      <c r="J133" s="76">
        <v>34896.614120223843</v>
      </c>
      <c r="K133" s="76">
        <v>57741.394026549562</v>
      </c>
      <c r="L133" s="76">
        <v>95541.320216423002</v>
      </c>
      <c r="M133" s="76">
        <v>116634.23355973273</v>
      </c>
      <c r="N133" s="76">
        <v>142383.88591712085</v>
      </c>
      <c r="O133" s="76">
        <v>173818.35804216986</v>
      </c>
      <c r="P133" s="76">
        <v>212192.70283199259</v>
      </c>
      <c r="Q133" s="76">
        <v>259039.05457571213</v>
      </c>
    </row>
    <row r="134" spans="1:23" s="55" customFormat="1">
      <c r="A134" s="176" t="s">
        <v>277</v>
      </c>
      <c r="B134" s="236" t="s">
        <v>98</v>
      </c>
      <c r="C134" s="176"/>
      <c r="D134" s="237"/>
      <c r="E134" s="122">
        <v>12621970</v>
      </c>
      <c r="F134" s="122">
        <v>15696232</v>
      </c>
      <c r="G134" s="122">
        <v>26269309.037115689</v>
      </c>
      <c r="H134" s="122">
        <v>43964474.868075863</v>
      </c>
      <c r="I134" s="122">
        <v>73579211.683669746</v>
      </c>
      <c r="J134" s="122">
        <v>123142614.76421057</v>
      </c>
      <c r="K134" s="122">
        <v>206092226.64901567</v>
      </c>
      <c r="L134" s="122">
        <v>344917199.99999255</v>
      </c>
      <c r="M134" s="122">
        <v>425891448.99103069</v>
      </c>
      <c r="N134" s="122">
        <v>525875561.79768252</v>
      </c>
      <c r="O134" s="122">
        <v>649332376.01079965</v>
      </c>
      <c r="P134" s="122">
        <v>801772444.21569657</v>
      </c>
      <c r="Q134" s="122">
        <v>990000000.08149993</v>
      </c>
    </row>
    <row r="135" spans="1:23">
      <c r="A135" t="s">
        <v>394</v>
      </c>
      <c r="B135" s="14" t="s">
        <v>98</v>
      </c>
      <c r="D135" s="43"/>
      <c r="E135" s="75">
        <v>12621970</v>
      </c>
      <c r="F135" s="75">
        <v>15696232</v>
      </c>
      <c r="G135" s="75">
        <v>26269309.037115689</v>
      </c>
      <c r="H135" s="75">
        <v>43964474.868075863</v>
      </c>
      <c r="I135" s="75">
        <v>73579211.683669746</v>
      </c>
      <c r="J135" s="75">
        <v>123142614.76421057</v>
      </c>
      <c r="K135" s="75">
        <v>206092226.64901567</v>
      </c>
      <c r="L135" s="75">
        <v>344917199.99999255</v>
      </c>
      <c r="M135" s="75">
        <v>436899489.61112821</v>
      </c>
      <c r="N135" s="75">
        <v>553411555.07022679</v>
      </c>
      <c r="O135" s="75">
        <v>700994980.69417262</v>
      </c>
      <c r="P135" s="75">
        <v>887935856.15693641</v>
      </c>
      <c r="Q135" s="75">
        <v>1124730000.0185378</v>
      </c>
    </row>
    <row r="136" spans="1:23">
      <c r="A136" t="s">
        <v>368</v>
      </c>
      <c r="B136" s="14" t="s">
        <v>218</v>
      </c>
      <c r="D136" s="43"/>
      <c r="E136" s="76">
        <v>556033.9207048458</v>
      </c>
      <c r="F136" s="76">
        <v>682444.86956521741</v>
      </c>
      <c r="G136" s="76">
        <v>1127438.1560993858</v>
      </c>
      <c r="H136" s="76">
        <v>1862901.4774608414</v>
      </c>
      <c r="I136" s="76">
        <v>3078628.103919236</v>
      </c>
      <c r="J136" s="76">
        <v>5088537.8001739895</v>
      </c>
      <c r="K136" s="76">
        <v>8411927.6183271687</v>
      </c>
      <c r="L136" s="76">
        <v>13907951.612902923</v>
      </c>
      <c r="M136" s="76">
        <v>17406354.167774029</v>
      </c>
      <c r="N136" s="76">
        <v>21787856.498827823</v>
      </c>
      <c r="O136" s="76">
        <v>27276069.287710991</v>
      </c>
      <c r="P136" s="76">
        <v>34151379.082959086</v>
      </c>
      <c r="Q136" s="76">
        <v>42765399.240248568</v>
      </c>
    </row>
    <row r="137" spans="1:23">
      <c r="A137" t="s">
        <v>369</v>
      </c>
      <c r="B137" s="14" t="s">
        <v>220</v>
      </c>
      <c r="D137" s="43"/>
      <c r="E137" s="101">
        <v>5.0209863039647569E-3</v>
      </c>
      <c r="F137" s="101">
        <v>6.1624771721739136E-3</v>
      </c>
      <c r="G137" s="101">
        <v>1.0180766549577454E-2</v>
      </c>
      <c r="H137" s="101">
        <v>1.6822000341471396E-2</v>
      </c>
      <c r="I137" s="101">
        <v>2.7800011778390699E-2</v>
      </c>
      <c r="J137" s="101">
        <v>4.5949496335571126E-2</v>
      </c>
      <c r="K137" s="101">
        <v>7.5959706393494322E-2</v>
      </c>
      <c r="L137" s="101">
        <v>0.12558880306451339</v>
      </c>
      <c r="M137" s="101">
        <v>0.15717937813499949</v>
      </c>
      <c r="N137" s="101">
        <v>0.19674434418441525</v>
      </c>
      <c r="O137" s="101">
        <v>0.24630290566803023</v>
      </c>
      <c r="P137" s="101">
        <v>0.30838695311912057</v>
      </c>
      <c r="Q137" s="101">
        <v>0.38617155513944457</v>
      </c>
    </row>
    <row r="138" spans="1:23">
      <c r="A138" s="138" t="s">
        <v>278</v>
      </c>
      <c r="B138" s="14" t="s">
        <v>217</v>
      </c>
      <c r="D138" s="43"/>
      <c r="E138" s="111">
        <v>4838.7851088281932</v>
      </c>
      <c r="F138" s="111">
        <v>5938.8536373147826</v>
      </c>
      <c r="G138" s="111">
        <v>9811.3276145868076</v>
      </c>
      <c r="H138" s="111">
        <v>16211.564785337028</v>
      </c>
      <c r="I138" s="111">
        <v>26791.206921298442</v>
      </c>
      <c r="J138" s="111">
        <v>44282.084269210107</v>
      </c>
      <c r="K138" s="111">
        <v>73203.285951520884</v>
      </c>
      <c r="L138" s="111">
        <v>121031.44547999736</v>
      </c>
      <c r="M138" s="111">
        <v>151475.66400130329</v>
      </c>
      <c r="N138" s="111">
        <v>189604.89936687934</v>
      </c>
      <c r="O138" s="111">
        <v>237365.08328383308</v>
      </c>
      <c r="P138" s="111">
        <v>297196.22922121652</v>
      </c>
      <c r="Q138" s="111">
        <v>372158.18911639997</v>
      </c>
    </row>
    <row r="139" spans="1:23">
      <c r="A139" s="138" t="s">
        <v>109</v>
      </c>
      <c r="B139" s="14" t="s">
        <v>217</v>
      </c>
      <c r="D139" s="43"/>
      <c r="E139" s="111">
        <v>182.20119513656388</v>
      </c>
      <c r="F139" s="111">
        <v>223.62353485913044</v>
      </c>
      <c r="G139" s="111">
        <v>369.43893499064677</v>
      </c>
      <c r="H139" s="111">
        <v>610.43555613436854</v>
      </c>
      <c r="I139" s="111">
        <v>1008.8048570922552</v>
      </c>
      <c r="J139" s="111">
        <v>1667.4120663610131</v>
      </c>
      <c r="K139" s="111">
        <v>2756.4204419734469</v>
      </c>
      <c r="L139" s="111">
        <v>4557.3575845160294</v>
      </c>
      <c r="M139" s="111">
        <v>5703.714133696194</v>
      </c>
      <c r="N139" s="111">
        <v>7139.4448175359012</v>
      </c>
      <c r="O139" s="111">
        <v>8937.8223841971376</v>
      </c>
      <c r="P139" s="111">
        <v>11190.723897904034</v>
      </c>
      <c r="Q139" s="111">
        <v>14013.366023044651</v>
      </c>
    </row>
    <row r="140" spans="1:23" s="49" customFormat="1" hidden="1">
      <c r="A140" s="49" t="s">
        <v>273</v>
      </c>
      <c r="B140" s="92" t="s">
        <v>95</v>
      </c>
      <c r="D140" s="96"/>
      <c r="E140" s="93" t="e">
        <v>#REF!</v>
      </c>
      <c r="F140" s="93" t="e">
        <v>#REF!</v>
      </c>
      <c r="G140" s="93" t="e">
        <v>#REF!</v>
      </c>
      <c r="H140" s="93" t="e">
        <v>#REF!</v>
      </c>
      <c r="I140" s="93" t="e">
        <v>#REF!</v>
      </c>
      <c r="J140" s="93" t="e">
        <v>#REF!</v>
      </c>
      <c r="K140" s="93" t="e">
        <v>#REF!</v>
      </c>
      <c r="L140" s="93" t="e">
        <v>#REF!</v>
      </c>
      <c r="M140" s="93" t="e">
        <v>#REF!</v>
      </c>
      <c r="N140" s="93" t="e">
        <v>#REF!</v>
      </c>
      <c r="O140" s="93" t="e">
        <v>#REF!</v>
      </c>
      <c r="P140" s="93" t="e">
        <v>#REF!</v>
      </c>
      <c r="Q140" s="93" t="e">
        <v>#REF!</v>
      </c>
    </row>
    <row r="141" spans="1:23">
      <c r="A141" t="s">
        <v>159</v>
      </c>
      <c r="B141" s="14" t="s">
        <v>220</v>
      </c>
      <c r="E141" s="44">
        <v>1.0602454799999999E-4</v>
      </c>
      <c r="F141" s="44">
        <v>1.3035431997429202E-4</v>
      </c>
      <c r="G141" s="44">
        <v>2.1568969776745314E-4</v>
      </c>
      <c r="H141" s="44">
        <v>2.8579623523670994E-4</v>
      </c>
      <c r="I141" s="44">
        <v>3.7868979798719892E-4</v>
      </c>
      <c r="J141" s="44">
        <v>5.0177694951373305E-4</v>
      </c>
      <c r="K141" s="44">
        <v>6.6487164006414138E-4</v>
      </c>
      <c r="L141" s="44">
        <v>8.8097768976827583E-4</v>
      </c>
      <c r="M141" s="44">
        <v>8.6123731850669698E-4</v>
      </c>
      <c r="N141" s="44">
        <v>8.4193927655954999E-4</v>
      </c>
      <c r="O141" s="44">
        <v>8.2307365250116758E-4</v>
      </c>
      <c r="P141" s="44">
        <v>8.0463075699461909E-4</v>
      </c>
      <c r="Q141" s="44">
        <v>7.8660111781529251E-4</v>
      </c>
    </row>
    <row r="142" spans="1:23" ht="17" thickBot="1">
      <c r="A142" s="16" t="s">
        <v>272</v>
      </c>
      <c r="B142" s="127" t="s">
        <v>271</v>
      </c>
      <c r="C142" s="16"/>
      <c r="D142" s="16"/>
      <c r="E142" s="107">
        <v>4.9149617559647567E-3</v>
      </c>
      <c r="F142" s="107">
        <v>6.0321228521996216E-3</v>
      </c>
      <c r="G142" s="107">
        <v>9.9650768518100008E-3</v>
      </c>
      <c r="H142" s="107">
        <v>1.6536204106234687E-2</v>
      </c>
      <c r="I142" s="107">
        <v>2.74213219804035E-2</v>
      </c>
      <c r="J142" s="107">
        <v>4.5447719386057392E-2</v>
      </c>
      <c r="K142" s="107">
        <v>7.5294834753430184E-2</v>
      </c>
      <c r="L142" s="107">
        <v>0.12470782537474512</v>
      </c>
      <c r="M142" s="107">
        <v>0.15631814081649278</v>
      </c>
      <c r="N142" s="107">
        <v>0.19590240490785571</v>
      </c>
      <c r="O142" s="107">
        <v>0.24547983201552906</v>
      </c>
      <c r="P142" s="107">
        <v>0.30758232236212596</v>
      </c>
      <c r="Q142" s="107">
        <v>0.38538495402162926</v>
      </c>
    </row>
    <row r="143" spans="1:23" ht="17" thickTop="1">
      <c r="E143" s="55"/>
    </row>
    <row r="144" spans="1:23" ht="17" thickBot="1">
      <c r="A144" s="52" t="s">
        <v>122</v>
      </c>
      <c r="E144" s="55"/>
    </row>
    <row r="145" spans="1:18">
      <c r="A145" t="s">
        <v>148</v>
      </c>
      <c r="B145" s="14" t="s">
        <v>145</v>
      </c>
      <c r="E145" s="75">
        <v>1975</v>
      </c>
      <c r="F145" s="54">
        <v>2032</v>
      </c>
      <c r="G145" s="54">
        <v>2933.6348545775381</v>
      </c>
      <c r="H145" s="54">
        <v>4235.3412696811874</v>
      </c>
      <c r="I145" s="54">
        <v>6114.6381740981378</v>
      </c>
      <c r="J145" s="54">
        <v>8827.8128300515036</v>
      </c>
      <c r="K145" s="54">
        <v>12744.87175586903</v>
      </c>
      <c r="L145" s="54">
        <v>18400.000000068019</v>
      </c>
      <c r="M145" s="54">
        <v>20289.834722193533</v>
      </c>
      <c r="N145" s="54">
        <v>22373.771361543939</v>
      </c>
      <c r="O145" s="54">
        <v>24671.745817184528</v>
      </c>
      <c r="P145" s="54">
        <v>27205.741572651801</v>
      </c>
      <c r="Q145" s="54">
        <v>30000.000000096414</v>
      </c>
    </row>
    <row r="146" spans="1:18" s="55" customFormat="1">
      <c r="A146" s="55" t="s">
        <v>160</v>
      </c>
      <c r="B146" s="105" t="s">
        <v>95</v>
      </c>
      <c r="E146" s="76">
        <v>4615.4545250000001</v>
      </c>
      <c r="F146" s="76">
        <v>4780.2119205859281</v>
      </c>
      <c r="G146" s="76">
        <v>6944.9170924107902</v>
      </c>
      <c r="H146" s="76">
        <v>10086.797212617232</v>
      </c>
      <c r="I146" s="76">
        <v>14645.708777184649</v>
      </c>
      <c r="J146" s="76">
        <v>21258.994482135229</v>
      </c>
      <c r="K146" s="76">
        <v>30849.944719657382</v>
      </c>
      <c r="L146" s="76">
        <v>44755.800670437478</v>
      </c>
      <c r="M146" s="76">
        <v>48331.134917133146</v>
      </c>
      <c r="N146" s="76">
        <v>52178.936173464572</v>
      </c>
      <c r="O146" s="76">
        <v>56319.320402744168</v>
      </c>
      <c r="P146" s="76">
        <v>60773.855231647613</v>
      </c>
      <c r="Q146" s="76">
        <v>65565.662923960306</v>
      </c>
    </row>
    <row r="147" spans="1:18" s="55" customFormat="1">
      <c r="A147" s="55" t="s">
        <v>161</v>
      </c>
      <c r="B147" s="105" t="s">
        <v>218</v>
      </c>
      <c r="E147" s="76">
        <v>231389.76562499997</v>
      </c>
      <c r="F147" s="76">
        <v>231811.57178423231</v>
      </c>
      <c r="G147" s="76">
        <v>325712.87095850951</v>
      </c>
      <c r="H147" s="76">
        <v>457411.62830918585</v>
      </c>
      <c r="I147" s="76">
        <v>642008.1892889099</v>
      </c>
      <c r="J147" s="76">
        <v>900581.03622166195</v>
      </c>
      <c r="K147" s="76">
        <v>1262527.2014208762</v>
      </c>
      <c r="L147" s="76">
        <v>1768806.1538526916</v>
      </c>
      <c r="M147" s="76">
        <v>1843833.5363472758</v>
      </c>
      <c r="N147" s="76">
        <v>1920670.6046680899</v>
      </c>
      <c r="O147" s="76">
        <v>1999198.1493438787</v>
      </c>
      <c r="P147" s="76">
        <v>2079270.8753835747</v>
      </c>
      <c r="Q147" s="76">
        <v>2160714.2858634908</v>
      </c>
    </row>
    <row r="148" spans="1:18">
      <c r="A148" t="s">
        <v>394</v>
      </c>
      <c r="B148" s="14" t="s">
        <v>98</v>
      </c>
      <c r="E148" s="76">
        <v>24681575</v>
      </c>
      <c r="F148" s="76">
        <v>25393904</v>
      </c>
      <c r="G148" s="76">
        <v>36661634.777655497</v>
      </c>
      <c r="H148" s="76">
        <v>52929059.847205803</v>
      </c>
      <c r="I148" s="76">
        <v>76414633.26170443</v>
      </c>
      <c r="J148" s="76">
        <v>110321176.93715364</v>
      </c>
      <c r="K148" s="76">
        <v>159272662.33309525</v>
      </c>
      <c r="L148" s="76">
        <v>229944800.00085005</v>
      </c>
      <c r="M148" s="76">
        <v>253562064.52325258</v>
      </c>
      <c r="N148" s="76">
        <v>279605020.70521462</v>
      </c>
      <c r="O148" s="76">
        <v>308322807.47735506</v>
      </c>
      <c r="P148" s="76">
        <v>339990152.43342954</v>
      </c>
      <c r="Q148" s="76">
        <v>374910000.00120491</v>
      </c>
    </row>
    <row r="149" spans="1:18">
      <c r="A149" t="s">
        <v>395</v>
      </c>
      <c r="B149" s="14" t="s">
        <v>218</v>
      </c>
      <c r="E149" s="76">
        <v>1087294.0528634361</v>
      </c>
      <c r="F149" s="76">
        <v>1104082.7826086956</v>
      </c>
      <c r="G149" s="76">
        <v>1573460.7200710513</v>
      </c>
      <c r="H149" s="76">
        <v>2242756.7731866864</v>
      </c>
      <c r="I149" s="76">
        <v>3197264.9900294738</v>
      </c>
      <c r="J149" s="76">
        <v>4558726.3197170915</v>
      </c>
      <c r="K149" s="76">
        <v>6500924.9931875607</v>
      </c>
      <c r="L149" s="76">
        <v>9271967.7419697586</v>
      </c>
      <c r="M149" s="76">
        <v>10102074.283794921</v>
      </c>
      <c r="N149" s="76">
        <v>11008071.68130766</v>
      </c>
      <c r="O149" s="76">
        <v>11996996.399897082</v>
      </c>
      <c r="P149" s="76">
        <v>13076544.324362671</v>
      </c>
      <c r="Q149" s="76">
        <v>14255133.079893719</v>
      </c>
    </row>
    <row r="150" spans="1:18">
      <c r="A150" t="s">
        <v>369</v>
      </c>
      <c r="B150" s="14" t="s">
        <v>219</v>
      </c>
      <c r="E150" s="76">
        <v>9818.2652973568274</v>
      </c>
      <c r="F150" s="76">
        <v>9969.867526956521</v>
      </c>
      <c r="G150" s="76">
        <v>14208.350302241593</v>
      </c>
      <c r="H150" s="76">
        <v>20252.093661875777</v>
      </c>
      <c r="I150" s="76">
        <v>28871.302859966145</v>
      </c>
      <c r="J150" s="76">
        <v>41165.298667045339</v>
      </c>
      <c r="K150" s="76">
        <v>58703.352688483668</v>
      </c>
      <c r="L150" s="76">
        <v>83725.868709986928</v>
      </c>
      <c r="M150" s="76">
        <v>91221.730782668135</v>
      </c>
      <c r="N150" s="76">
        <v>99402.887282208161</v>
      </c>
      <c r="O150" s="76">
        <v>108332.87749107064</v>
      </c>
      <c r="P150" s="76">
        <v>118081.19524899492</v>
      </c>
      <c r="Q150" s="76">
        <v>128723.85171144029</v>
      </c>
    </row>
    <row r="151" spans="1:18">
      <c r="A151" s="138" t="s">
        <v>278</v>
      </c>
      <c r="B151" s="14" t="s">
        <v>219</v>
      </c>
      <c r="E151" s="111">
        <v>9461.9807821145369</v>
      </c>
      <c r="F151" s="111">
        <v>9608.0816807513038</v>
      </c>
      <c r="G151" s="111">
        <v>13692.758693488711</v>
      </c>
      <c r="H151" s="111">
        <v>19517.187122437965</v>
      </c>
      <c r="I151" s="111">
        <v>27823.623068033288</v>
      </c>
      <c r="J151" s="111">
        <v>39671.49522660044</v>
      </c>
      <c r="K151" s="111">
        <v>56573.129586715972</v>
      </c>
      <c r="L151" s="111">
        <v>80687.630320298282</v>
      </c>
      <c r="M151" s="111">
        <v>87911.483081354221</v>
      </c>
      <c r="N151" s="111">
        <v>95795.762353677273</v>
      </c>
      <c r="O151" s="111">
        <v>104401.70171075237</v>
      </c>
      <c r="P151" s="111">
        <v>113796.27320478775</v>
      </c>
      <c r="Q151" s="111">
        <v>124052.72970382072</v>
      </c>
    </row>
    <row r="152" spans="1:18">
      <c r="A152" s="138" t="s">
        <v>109</v>
      </c>
      <c r="B152" s="14" t="s">
        <v>219</v>
      </c>
      <c r="E152" s="111">
        <v>356.28451524229075</v>
      </c>
      <c r="F152" s="111">
        <v>361.78584620521741</v>
      </c>
      <c r="G152" s="111">
        <v>515.59160875288205</v>
      </c>
      <c r="H152" s="111">
        <v>734.90653943781342</v>
      </c>
      <c r="I152" s="111">
        <v>1047.6797919328581</v>
      </c>
      <c r="J152" s="111">
        <v>1493.8034404448965</v>
      </c>
      <c r="K152" s="111">
        <v>2130.2231017677</v>
      </c>
      <c r="L152" s="111">
        <v>3038.2383896886504</v>
      </c>
      <c r="M152" s="111">
        <v>3310.2477013139205</v>
      </c>
      <c r="N152" s="111">
        <v>3607.1249285308945</v>
      </c>
      <c r="O152" s="111">
        <v>3931.1757803182754</v>
      </c>
      <c r="P152" s="111">
        <v>4284.9220442071601</v>
      </c>
      <c r="Q152" s="111">
        <v>4671.1220076195741</v>
      </c>
    </row>
    <row r="153" spans="1:18">
      <c r="A153" s="2" t="s">
        <v>156</v>
      </c>
      <c r="B153" s="57" t="s">
        <v>219</v>
      </c>
      <c r="C153" s="2"/>
      <c r="D153" s="2"/>
      <c r="E153" s="145">
        <v>2130.4996706140623</v>
      </c>
      <c r="F153" s="58">
        <v>2138.7610369810532</v>
      </c>
      <c r="G153" s="58">
        <v>3011.515728220555</v>
      </c>
      <c r="H153" s="58">
        <v>4182.2771462925057</v>
      </c>
      <c r="I153" s="58">
        <v>5815.6397603570413</v>
      </c>
      <c r="J153" s="58">
        <v>8094.7175134072622</v>
      </c>
      <c r="K153" s="58">
        <v>11274.697666628745</v>
      </c>
      <c r="L153" s="58">
        <v>15710.916648509528</v>
      </c>
      <c r="M153" s="58">
        <v>16304.013173706709</v>
      </c>
      <c r="N153" s="58">
        <v>16920.230602648688</v>
      </c>
      <c r="O153" s="58">
        <v>17557.55102411734</v>
      </c>
      <c r="P153" s="58">
        <v>18213.859195486366</v>
      </c>
      <c r="Q153" s="58">
        <v>18649.415162774316</v>
      </c>
    </row>
    <row r="154" spans="1:18">
      <c r="A154" t="s">
        <v>162</v>
      </c>
      <c r="B154" s="14" t="s">
        <v>219</v>
      </c>
      <c r="E154" s="76">
        <v>129.2327267</v>
      </c>
      <c r="F154" s="76">
        <v>133.84593377640599</v>
      </c>
      <c r="G154" s="76">
        <v>194.45767858750213</v>
      </c>
      <c r="H154" s="76">
        <v>226.16971420918813</v>
      </c>
      <c r="I154" s="76">
        <v>262.97513201618824</v>
      </c>
      <c r="J154" s="76">
        <v>305.68218922972903</v>
      </c>
      <c r="K154" s="76">
        <v>355.22615425972577</v>
      </c>
      <c r="L154" s="76">
        <v>412.68910445298474</v>
      </c>
      <c r="M154" s="76">
        <v>356.88130119275525</v>
      </c>
      <c r="N154" s="76">
        <v>308.54260993484502</v>
      </c>
      <c r="O154" s="76">
        <v>266.68615025706345</v>
      </c>
      <c r="P154" s="76">
        <v>230.45332138136664</v>
      </c>
      <c r="Q154" s="76">
        <v>199.09748292882901</v>
      </c>
      <c r="R154" s="53"/>
    </row>
    <row r="155" spans="1:18">
      <c r="A155" t="s">
        <v>157</v>
      </c>
      <c r="B155" s="14" t="s">
        <v>219</v>
      </c>
      <c r="E155" s="76">
        <v>2001.2669439140625</v>
      </c>
      <c r="F155" s="76">
        <v>2004.915103204647</v>
      </c>
      <c r="G155" s="76">
        <v>2817.0580496330531</v>
      </c>
      <c r="H155" s="76">
        <v>3956.1074320833177</v>
      </c>
      <c r="I155" s="76">
        <v>5552.6646283408527</v>
      </c>
      <c r="J155" s="76">
        <v>7789.0353241775329</v>
      </c>
      <c r="K155" s="76">
        <v>10919.471512369018</v>
      </c>
      <c r="L155" s="76">
        <v>15298.227544056545</v>
      </c>
      <c r="M155" s="76">
        <v>15947.131872513954</v>
      </c>
      <c r="N155" s="76">
        <v>16611.687992713843</v>
      </c>
      <c r="O155" s="76">
        <v>17290.864873860275</v>
      </c>
      <c r="P155" s="76">
        <v>17983.405874104999</v>
      </c>
      <c r="Q155" s="76">
        <v>18450.317679845488</v>
      </c>
    </row>
    <row r="156" spans="1:18" ht="17" thickBot="1">
      <c r="A156" s="16" t="s">
        <v>252</v>
      </c>
      <c r="B156" s="127" t="s">
        <v>199</v>
      </c>
      <c r="C156" s="16"/>
      <c r="D156" s="16"/>
      <c r="E156" s="77">
        <v>7.6877656267427645E-3</v>
      </c>
      <c r="F156" s="77">
        <v>7.8311064899754673E-3</v>
      </c>
      <c r="G156" s="77">
        <v>1.1196834574021038E-2</v>
      </c>
      <c r="H156" s="77">
        <v>1.6069816515583271E-2</v>
      </c>
      <c r="I156" s="77">
        <v>2.3055663099609103E-2</v>
      </c>
      <c r="J156" s="77">
        <v>3.3070581153638076E-2</v>
      </c>
      <c r="K156" s="77">
        <v>4.7428655021854921E-2</v>
      </c>
      <c r="L156" s="77">
        <v>6.8014952061477396E-2</v>
      </c>
      <c r="M156" s="77">
        <v>7.4917717608961418E-2</v>
      </c>
      <c r="N156" s="77">
        <v>8.2482656679559466E-2</v>
      </c>
      <c r="O156" s="77">
        <v>9.0775326466953299E-2</v>
      </c>
      <c r="P156" s="77">
        <v>9.9867336053508546E-2</v>
      </c>
      <c r="Q156" s="77">
        <v>0.11007443654866599</v>
      </c>
    </row>
    <row r="157" spans="1:18" ht="17" thickTop="1">
      <c r="E157" s="55"/>
    </row>
    <row r="158" spans="1:18" ht="17" thickBot="1">
      <c r="A158" s="52" t="s">
        <v>352</v>
      </c>
      <c r="E158" s="55"/>
    </row>
    <row r="159" spans="1:18">
      <c r="A159" t="s">
        <v>148</v>
      </c>
      <c r="B159" s="14" t="s">
        <v>145</v>
      </c>
      <c r="E159" s="98">
        <v>12027</v>
      </c>
      <c r="F159" s="44">
        <v>12077</v>
      </c>
      <c r="G159" s="54">
        <v>13541.530821532348</v>
      </c>
      <c r="H159" s="54">
        <v>15183.659600108514</v>
      </c>
      <c r="I159" s="54">
        <v>17024.922949285829</v>
      </c>
      <c r="J159" s="54">
        <v>19089.469143990016</v>
      </c>
      <c r="K159" s="54">
        <v>21404.374826532377</v>
      </c>
      <c r="L159" s="54">
        <v>24000.000118333963</v>
      </c>
      <c r="M159" s="54">
        <v>26910.386794667495</v>
      </c>
      <c r="N159" s="54">
        <v>30173.704744501694</v>
      </c>
      <c r="O159" s="54">
        <v>33832.752570794612</v>
      </c>
      <c r="P159" s="54">
        <v>37935.518896637659</v>
      </c>
      <c r="Q159" s="54">
        <v>42535.811738812758</v>
      </c>
    </row>
    <row r="160" spans="1:18">
      <c r="A160" t="s">
        <v>277</v>
      </c>
      <c r="B160" s="14" t="s">
        <v>98</v>
      </c>
      <c r="E160" s="98">
        <v>150301419</v>
      </c>
      <c r="F160" s="98">
        <v>150926269</v>
      </c>
      <c r="G160" s="98">
        <v>169228510.67668974</v>
      </c>
      <c r="H160" s="98">
        <v>189750194.0225561</v>
      </c>
      <c r="I160" s="98">
        <v>212760462.09722501</v>
      </c>
      <c r="J160" s="98">
        <v>238561095.89244324</v>
      </c>
      <c r="K160" s="98">
        <v>267490472.20717514</v>
      </c>
      <c r="L160" s="98">
        <v>299928001.47881955</v>
      </c>
      <c r="M160" s="98">
        <v>327825772.30230457</v>
      </c>
      <c r="N160" s="98">
        <v>358318451.28068781</v>
      </c>
      <c r="O160" s="98">
        <v>391647403.51711535</v>
      </c>
      <c r="P160" s="98">
        <v>428076444.66386223</v>
      </c>
      <c r="Q160" s="98">
        <v>467893929.15774697</v>
      </c>
    </row>
    <row r="161" spans="1:17">
      <c r="A161" t="s">
        <v>394</v>
      </c>
      <c r="B161" s="14" t="s">
        <v>98</v>
      </c>
      <c r="E161" s="98">
        <v>150301419</v>
      </c>
      <c r="F161" s="98">
        <v>150926269</v>
      </c>
      <c r="G161" s="98">
        <v>169228510.67668974</v>
      </c>
      <c r="H161" s="98">
        <v>189750194.0225561</v>
      </c>
      <c r="I161" s="98">
        <v>212760462.09722501</v>
      </c>
      <c r="J161" s="98">
        <v>238561095.89244324</v>
      </c>
      <c r="K161" s="98">
        <v>267490472.20717514</v>
      </c>
      <c r="L161" s="98">
        <v>299928001.47881955</v>
      </c>
      <c r="M161" s="98">
        <v>336299103.77295965</v>
      </c>
      <c r="N161" s="98">
        <v>377080788.1920377</v>
      </c>
      <c r="O161" s="98">
        <v>422807908.87722027</v>
      </c>
      <c r="P161" s="98">
        <v>474080179.65128082</v>
      </c>
      <c r="Q161" s="98">
        <v>531570039.29994303</v>
      </c>
    </row>
    <row r="162" spans="1:17">
      <c r="A162" t="s">
        <v>155</v>
      </c>
      <c r="B162" s="14" t="s">
        <v>218</v>
      </c>
      <c r="E162" s="276">
        <v>3340031.5333333332</v>
      </c>
      <c r="F162" s="276">
        <v>3331705.7174392939</v>
      </c>
      <c r="G162" s="276">
        <v>3711151.5499274069</v>
      </c>
      <c r="H162" s="276">
        <v>4133991.155175515</v>
      </c>
      <c r="I162" s="276">
        <v>4605204.8072992442</v>
      </c>
      <c r="J162" s="276">
        <v>5130346.1482245876</v>
      </c>
      <c r="K162" s="276">
        <v>5715608.3804951971</v>
      </c>
      <c r="L162" s="276">
        <v>6367898.12056942</v>
      </c>
      <c r="M162" s="276">
        <v>6916155.533803897</v>
      </c>
      <c r="N162" s="276">
        <v>7511917.2176244864</v>
      </c>
      <c r="O162" s="276">
        <v>8159320.9066065745</v>
      </c>
      <c r="P162" s="276">
        <v>8862866.3491482921</v>
      </c>
      <c r="Q162" s="276">
        <v>9627447.1020112615</v>
      </c>
    </row>
    <row r="163" spans="1:17">
      <c r="A163" s="46" t="s">
        <v>833</v>
      </c>
      <c r="B163" s="14" t="s">
        <v>218</v>
      </c>
      <c r="E163" s="278">
        <v>300602.83799999999</v>
      </c>
      <c r="F163" s="278">
        <v>299853.51456953643</v>
      </c>
      <c r="G163" s="278">
        <v>334003.63949346659</v>
      </c>
      <c r="H163" s="278">
        <v>372059.20396579633</v>
      </c>
      <c r="I163" s="278">
        <v>414468.43265693198</v>
      </c>
      <c r="J163" s="278">
        <v>461731.15334021288</v>
      </c>
      <c r="K163" s="278">
        <v>514404.75424456771</v>
      </c>
      <c r="L163" s="278">
        <v>573110.83085124777</v>
      </c>
      <c r="M163" s="278">
        <v>622453.99804235075</v>
      </c>
      <c r="N163" s="278">
        <v>676072.54958620376</v>
      </c>
      <c r="O163" s="278">
        <v>734338.88159459166</v>
      </c>
      <c r="P163" s="278">
        <v>797657.97142334632</v>
      </c>
      <c r="Q163" s="278">
        <v>1145666.2051393401</v>
      </c>
    </row>
    <row r="164" spans="1:17">
      <c r="A164" t="s">
        <v>297</v>
      </c>
      <c r="B164" s="14" t="s">
        <v>355</v>
      </c>
      <c r="C164" s="205"/>
      <c r="E164" s="276">
        <v>28887.598728646666</v>
      </c>
      <c r="F164" s="276">
        <v>28815.58957956071</v>
      </c>
      <c r="G164" s="276">
        <v>32097.37864016715</v>
      </c>
      <c r="H164" s="276">
        <v>35754.476101997512</v>
      </c>
      <c r="I164" s="276">
        <v>39829.955857850437</v>
      </c>
      <c r="J164" s="276">
        <v>44371.850801379638</v>
      </c>
      <c r="K164" s="276">
        <v>49433.725322064915</v>
      </c>
      <c r="L164" s="276">
        <v>55075.314054992865</v>
      </c>
      <c r="M164" s="276">
        <v>59817.137596316534</v>
      </c>
      <c r="N164" s="276">
        <v>64969.820823512418</v>
      </c>
      <c r="O164" s="276">
        <v>70569.150589149605</v>
      </c>
      <c r="P164" s="276">
        <v>76654.044767148676</v>
      </c>
      <c r="Q164" s="276">
        <v>82208.674529603144</v>
      </c>
    </row>
    <row r="165" spans="1:17">
      <c r="A165" t="s">
        <v>368</v>
      </c>
      <c r="B165" s="14" t="s">
        <v>218</v>
      </c>
      <c r="C165" s="205"/>
      <c r="E165" s="279">
        <v>3281176.3521292219</v>
      </c>
      <c r="F165" s="278">
        <v>3221980.1623188406</v>
      </c>
      <c r="G165" s="278">
        <v>3922994.6759666558</v>
      </c>
      <c r="H165" s="278">
        <v>4700230.9252495514</v>
      </c>
      <c r="I165" s="278">
        <v>5562079.8514877968</v>
      </c>
      <c r="J165" s="278">
        <v>6517864.991147792</v>
      </c>
      <c r="K165" s="278">
        <v>7577946.9241023846</v>
      </c>
      <c r="L165" s="278">
        <v>8753839.4940384198</v>
      </c>
      <c r="M165" s="278">
        <v>10058339.134912068</v>
      </c>
      <c r="N165" s="278">
        <v>11505668.789187834</v>
      </c>
      <c r="O165" s="278">
        <v>13111638.072784184</v>
      </c>
      <c r="P165" s="278">
        <v>14893821.530177461</v>
      </c>
      <c r="Q165" s="278">
        <v>16871757.033204421</v>
      </c>
    </row>
    <row r="166" spans="1:17">
      <c r="A166" t="s">
        <v>369</v>
      </c>
      <c r="B166" s="14" t="s">
        <v>355</v>
      </c>
      <c r="E166" s="276">
        <v>29629.022459726872</v>
      </c>
      <c r="F166" s="276">
        <v>29094.48086573913</v>
      </c>
      <c r="G166" s="276">
        <v>35424.641923978903</v>
      </c>
      <c r="H166" s="276">
        <v>42443.085255003454</v>
      </c>
      <c r="I166" s="276">
        <v>50225.581058934811</v>
      </c>
      <c r="J166" s="276">
        <v>58856.320870064555</v>
      </c>
      <c r="K166" s="276">
        <v>68428.860724644532</v>
      </c>
      <c r="L166" s="276">
        <v>79047.170631166926</v>
      </c>
      <c r="M166" s="276">
        <v>90826.802388255965</v>
      </c>
      <c r="N166" s="276">
        <v>103896.18916636615</v>
      </c>
      <c r="O166" s="276">
        <v>118398.09179724118</v>
      </c>
      <c r="P166" s="276">
        <v>134491.20841750246</v>
      </c>
      <c r="Q166" s="276">
        <v>152351.96600983592</v>
      </c>
    </row>
    <row r="167" spans="1:17">
      <c r="A167" t="s">
        <v>281</v>
      </c>
      <c r="B167" s="14" t="s">
        <v>1</v>
      </c>
      <c r="E167" s="115">
        <v>2.5930429608165273E-2</v>
      </c>
      <c r="F167" s="115">
        <v>2.6038230512830465E-2</v>
      </c>
      <c r="G167" s="115">
        <v>2.919578546225534E-2</v>
      </c>
      <c r="H167" s="115">
        <v>3.2736244820400488E-2</v>
      </c>
      <c r="I167" s="115">
        <v>3.6706041915764001E-2</v>
      </c>
      <c r="J167" s="115">
        <v>4.1157240866007826E-2</v>
      </c>
      <c r="K167" s="115">
        <v>4.6148219401861028E-2</v>
      </c>
      <c r="L167" s="115">
        <v>5.1744434494422301E-2</v>
      </c>
      <c r="M167" s="115">
        <v>5.8019280827107819E-2</v>
      </c>
      <c r="N167" s="115">
        <v>6.505505337115354E-2</v>
      </c>
      <c r="O167" s="115">
        <v>7.294402668890515E-2</v>
      </c>
      <c r="P167" s="115">
        <v>8.1789665120020477E-2</v>
      </c>
      <c r="Q167" s="115">
        <v>9.1707979722246133E-2</v>
      </c>
    </row>
    <row r="168" spans="1:17" s="16" customFormat="1" ht="17" thickBot="1">
      <c r="A168" s="16" t="s">
        <v>163</v>
      </c>
      <c r="B168" s="127" t="s">
        <v>199</v>
      </c>
      <c r="E168" s="99">
        <v>7.4142373108020544E-4</v>
      </c>
      <c r="F168" s="99">
        <v>2.7889128617841926E-4</v>
      </c>
      <c r="G168" s="99">
        <v>3.3272632838117532E-3</v>
      </c>
      <c r="H168" s="99">
        <v>6.688609153005942E-3</v>
      </c>
      <c r="I168" s="99">
        <v>1.0395625201084375E-2</v>
      </c>
      <c r="J168" s="99">
        <v>1.4484470068684918E-2</v>
      </c>
      <c r="K168" s="99">
        <v>1.8995135402579619E-2</v>
      </c>
      <c r="L168" s="99">
        <v>2.397185657617406E-2</v>
      </c>
      <c r="M168" s="99">
        <v>3.100966479193943E-2</v>
      </c>
      <c r="N168" s="99">
        <v>3.8926368342853734E-2</v>
      </c>
      <c r="O168" s="99">
        <v>4.7828941208091579E-2</v>
      </c>
      <c r="P168" s="99">
        <v>5.7837163650353789E-2</v>
      </c>
      <c r="Q168" s="99">
        <v>7.0143291480232767E-2</v>
      </c>
    </row>
    <row r="169" spans="1:17" ht="17" thickTop="1">
      <c r="E169" s="55"/>
    </row>
    <row r="170" spans="1:17" ht="17" thickBot="1">
      <c r="A170" s="52" t="s">
        <v>717</v>
      </c>
      <c r="E170" s="55"/>
    </row>
    <row r="171" spans="1:17">
      <c r="A171" t="s">
        <v>834</v>
      </c>
      <c r="B171" s="14" t="s">
        <v>145</v>
      </c>
      <c r="E171" s="75">
        <v>448806</v>
      </c>
      <c r="F171" s="75">
        <v>448453</v>
      </c>
      <c r="G171" s="75">
        <v>445240.7851091093</v>
      </c>
      <c r="H171" s="75">
        <v>440880.99682020984</v>
      </c>
      <c r="I171" s="75">
        <v>434790.68888192368</v>
      </c>
      <c r="J171" s="75">
        <v>426046.94393904076</v>
      </c>
      <c r="K171" s="75">
        <v>413177.41736502474</v>
      </c>
      <c r="L171" s="75">
        <v>393817.99988159857</v>
      </c>
      <c r="M171" s="75">
        <v>381657.42883033201</v>
      </c>
      <c r="N171" s="75">
        <v>366986.97143574629</v>
      </c>
      <c r="O171" s="75">
        <v>349220.44082189747</v>
      </c>
      <c r="P171" s="75">
        <v>327624.81857712677</v>
      </c>
      <c r="Q171" s="75">
        <v>301282.18825960747</v>
      </c>
    </row>
    <row r="172" spans="1:17">
      <c r="A172" t="s">
        <v>277</v>
      </c>
      <c r="B172" s="14" t="s">
        <v>98</v>
      </c>
      <c r="E172" s="98">
        <v>5608728582</v>
      </c>
      <c r="F172" s="98">
        <v>5604317141</v>
      </c>
      <c r="G172" s="98">
        <v>5564174091.5085392</v>
      </c>
      <c r="H172" s="98">
        <v>5509689817.2621622</v>
      </c>
      <c r="I172" s="98">
        <v>5433579238.9574003</v>
      </c>
      <c r="J172" s="98">
        <v>5324308658.4061928</v>
      </c>
      <c r="K172" s="98">
        <v>5163478184.8107138</v>
      </c>
      <c r="L172" s="98">
        <v>4921543544.5203371</v>
      </c>
      <c r="M172" s="98">
        <v>4649399591.1648655</v>
      </c>
      <c r="N172" s="98">
        <v>4358039702.4004307</v>
      </c>
      <c r="O172" s="98">
        <v>4042570246.5918608</v>
      </c>
      <c r="P172" s="98">
        <v>3697022516.0824142</v>
      </c>
      <c r="Q172" s="98">
        <v>3314104071.0738864</v>
      </c>
    </row>
    <row r="173" spans="1:17">
      <c r="A173" t="s">
        <v>155</v>
      </c>
      <c r="B173" s="14" t="s">
        <v>218</v>
      </c>
      <c r="E173" s="98">
        <v>247080554.27312776</v>
      </c>
      <c r="F173" s="98">
        <v>243665962.65217391</v>
      </c>
      <c r="G173" s="98">
        <v>238805755.00036648</v>
      </c>
      <c r="H173" s="98">
        <v>233461432.93483737</v>
      </c>
      <c r="I173" s="98">
        <v>227346411.67185774</v>
      </c>
      <c r="J173" s="98">
        <v>220012754.47959471</v>
      </c>
      <c r="K173" s="98">
        <v>210754211.62492707</v>
      </c>
      <c r="L173" s="98">
        <v>198449336.4725942</v>
      </c>
      <c r="M173" s="98">
        <v>185235043.47270375</v>
      </c>
      <c r="N173" s="98">
        <v>171576366.23623738</v>
      </c>
      <c r="O173" s="98">
        <v>157298453.17478055</v>
      </c>
      <c r="P173" s="98">
        <v>142193173.69547743</v>
      </c>
      <c r="Q173" s="98">
        <v>126011561.63779032</v>
      </c>
    </row>
    <row r="174" spans="1:17">
      <c r="A174" t="s">
        <v>297</v>
      </c>
      <c r="B174" s="14" t="s">
        <v>274</v>
      </c>
      <c r="E174" s="98">
        <v>2231137.4050863436</v>
      </c>
      <c r="F174" s="98">
        <v>2200303.6427491307</v>
      </c>
      <c r="G174" s="98">
        <v>2156415.9676533095</v>
      </c>
      <c r="H174" s="98">
        <v>2108156.7394015817</v>
      </c>
      <c r="I174" s="98">
        <v>2052938.0973968753</v>
      </c>
      <c r="J174" s="98">
        <v>1986715.1729507404</v>
      </c>
      <c r="K174" s="98">
        <v>1903110.5309730915</v>
      </c>
      <c r="L174" s="98">
        <v>1791997.5083475255</v>
      </c>
      <c r="M174" s="98">
        <v>1672672.4425585149</v>
      </c>
      <c r="N174" s="98">
        <v>1549334.5871132235</v>
      </c>
      <c r="O174" s="98">
        <v>1420405.0321682682</v>
      </c>
      <c r="P174" s="98">
        <v>1284004.358470161</v>
      </c>
      <c r="Q174" s="98">
        <v>1137884.4015892465</v>
      </c>
    </row>
    <row r="175" spans="1:17">
      <c r="A175" t="s">
        <v>368</v>
      </c>
      <c r="B175" s="14" t="s">
        <v>218</v>
      </c>
      <c r="E175" s="98">
        <v>247080554.27312776</v>
      </c>
      <c r="F175" s="98">
        <v>246886217.66519824</v>
      </c>
      <c r="G175" s="98">
        <v>245117801.38804138</v>
      </c>
      <c r="H175" s="98">
        <v>242717613.09524944</v>
      </c>
      <c r="I175" s="98">
        <v>239364724.1831454</v>
      </c>
      <c r="J175" s="98">
        <v>234551042.22053713</v>
      </c>
      <c r="K175" s="98">
        <v>227465999.33086845</v>
      </c>
      <c r="L175" s="98">
        <v>216808085.66168886</v>
      </c>
      <c r="M175" s="98">
        <v>204819365.24955356</v>
      </c>
      <c r="N175" s="98">
        <v>191984127.85904983</v>
      </c>
      <c r="O175" s="98">
        <v>178086795.00404674</v>
      </c>
      <c r="P175" s="98">
        <v>162864428.02125174</v>
      </c>
      <c r="Q175" s="98">
        <v>145995774.05611834</v>
      </c>
    </row>
    <row r="176" spans="1:17">
      <c r="A176" t="s">
        <v>369</v>
      </c>
      <c r="B176" s="14" t="s">
        <v>274</v>
      </c>
      <c r="E176" s="98">
        <v>2231137.4050863436</v>
      </c>
      <c r="F176" s="98">
        <v>2229382.5455167401</v>
      </c>
      <c r="G176" s="98">
        <v>2213413.7465340132</v>
      </c>
      <c r="H176" s="98">
        <v>2191740.0462501026</v>
      </c>
      <c r="I176" s="98">
        <v>2161463.4593738033</v>
      </c>
      <c r="J176" s="98">
        <v>2117995.91125145</v>
      </c>
      <c r="K176" s="98">
        <v>2054017.9739577419</v>
      </c>
      <c r="L176" s="98">
        <v>1957777.0135250506</v>
      </c>
      <c r="M176" s="98">
        <v>1849518.8682034689</v>
      </c>
      <c r="N176" s="98">
        <v>1733616.6745672198</v>
      </c>
      <c r="O176" s="98">
        <v>1608123.7588865422</v>
      </c>
      <c r="P176" s="98">
        <v>1470665.7850319031</v>
      </c>
      <c r="Q176" s="98">
        <v>1318341.8397267484</v>
      </c>
    </row>
    <row r="177" spans="1:17" ht="17" thickBot="1">
      <c r="A177" s="16" t="s">
        <v>252</v>
      </c>
      <c r="B177" s="59" t="s">
        <v>199</v>
      </c>
      <c r="C177" s="16"/>
      <c r="D177" s="16"/>
      <c r="E177" s="242">
        <v>0</v>
      </c>
      <c r="F177" s="242">
        <v>2.9078902767609341E-2</v>
      </c>
      <c r="G177" s="242">
        <v>5.6997778880703731E-2</v>
      </c>
      <c r="H177" s="242">
        <v>8.3583306848520875E-2</v>
      </c>
      <c r="I177" s="242">
        <v>0.10852536197692808</v>
      </c>
      <c r="J177" s="242">
        <v>0.13128073830070952</v>
      </c>
      <c r="K177" s="242">
        <v>0.15090744298465036</v>
      </c>
      <c r="L177" s="242">
        <v>0.1657795051775251</v>
      </c>
      <c r="M177" s="242">
        <v>0.17684642564495398</v>
      </c>
      <c r="N177" s="242">
        <v>0.1842820874539963</v>
      </c>
      <c r="O177" s="242">
        <v>0.18771872671827394</v>
      </c>
      <c r="P177" s="242">
        <v>0.18666142656174209</v>
      </c>
      <c r="Q177" s="242">
        <v>0.18045743813750195</v>
      </c>
    </row>
    <row r="178" spans="1:17" ht="17" thickTop="1">
      <c r="E178" s="55"/>
    </row>
    <row r="179" spans="1:17" ht="17" thickBot="1">
      <c r="A179" s="153" t="s">
        <v>808</v>
      </c>
      <c r="E179" s="55"/>
    </row>
    <row r="180" spans="1:17">
      <c r="A180" s="258" t="s">
        <v>297</v>
      </c>
      <c r="B180" s="57" t="s">
        <v>199</v>
      </c>
      <c r="C180" s="2"/>
      <c r="D180" s="2"/>
      <c r="E180" s="145">
        <v>2.262261528033604</v>
      </c>
      <c r="F180" s="145">
        <v>2.2313883476856469</v>
      </c>
      <c r="G180" s="145">
        <v>2.1917405517194646</v>
      </c>
      <c r="H180" s="145">
        <v>2.1483792888851085</v>
      </c>
      <c r="I180" s="145">
        <v>2.0989623828130699</v>
      </c>
      <c r="J180" s="145">
        <v>2.0396835182150412</v>
      </c>
      <c r="K180" s="145">
        <v>1.9644838256018493</v>
      </c>
      <c r="L180" s="145">
        <v>1.863664716740796</v>
      </c>
      <c r="M180" s="145">
        <v>1.7496548306470447</v>
      </c>
      <c r="N180" s="145">
        <v>1.6320665778159442</v>
      </c>
      <c r="O180" s="145">
        <v>1.5093548074340364</v>
      </c>
      <c r="P180" s="145">
        <v>1.3796768931897907</v>
      </c>
      <c r="Q180" s="145">
        <v>1.2395290923994391</v>
      </c>
    </row>
    <row r="181" spans="1:17">
      <c r="A181" s="180" t="s">
        <v>195</v>
      </c>
      <c r="B181" s="14" t="s">
        <v>199</v>
      </c>
      <c r="E181" s="111">
        <v>1.0602454799999999E-4</v>
      </c>
      <c r="F181" s="111">
        <v>1.3035431997429202E-4</v>
      </c>
      <c r="G181" s="111">
        <v>2.1568969776745314E-4</v>
      </c>
      <c r="H181" s="111">
        <v>2.8579623523670994E-4</v>
      </c>
      <c r="I181" s="111">
        <v>3.7868979798719892E-4</v>
      </c>
      <c r="J181" s="111">
        <v>5.0177694951373305E-4</v>
      </c>
      <c r="K181" s="111">
        <v>6.6487164006414138E-4</v>
      </c>
      <c r="L181" s="111">
        <v>8.8097768976827583E-4</v>
      </c>
      <c r="M181" s="111">
        <v>8.6123731850669698E-4</v>
      </c>
      <c r="N181" s="111">
        <v>8.4193927655954999E-4</v>
      </c>
      <c r="O181" s="111">
        <v>8.2307365250116758E-4</v>
      </c>
      <c r="P181" s="111">
        <v>8.0463075699461909E-4</v>
      </c>
      <c r="Q181" s="111">
        <v>7.8660111781529251E-4</v>
      </c>
    </row>
    <row r="182" spans="1:17">
      <c r="A182" s="180" t="s">
        <v>196</v>
      </c>
      <c r="B182" s="14" t="s">
        <v>199</v>
      </c>
      <c r="E182" s="111">
        <v>2.1304996706140622E-3</v>
      </c>
      <c r="F182" s="111">
        <v>2.1387610369810531E-3</v>
      </c>
      <c r="G182" s="111">
        <v>3.0115157282205552E-3</v>
      </c>
      <c r="H182" s="111">
        <v>4.1822771462925058E-3</v>
      </c>
      <c r="I182" s="111">
        <v>5.8156397603570413E-3</v>
      </c>
      <c r="J182" s="111">
        <v>8.0947175134072624E-3</v>
      </c>
      <c r="K182" s="111">
        <v>1.1274697666628745E-2</v>
      </c>
      <c r="L182" s="111">
        <v>1.5710916648509529E-2</v>
      </c>
      <c r="M182" s="111">
        <v>1.6304013173706708E-2</v>
      </c>
      <c r="N182" s="111">
        <v>1.6920230602648689E-2</v>
      </c>
      <c r="O182" s="111">
        <v>1.7557551024117341E-2</v>
      </c>
      <c r="P182" s="111">
        <v>1.8213859195486366E-2</v>
      </c>
      <c r="Q182" s="111">
        <v>1.8649415162774317E-2</v>
      </c>
    </row>
    <row r="183" spans="1:17">
      <c r="A183" s="180" t="s">
        <v>809</v>
      </c>
      <c r="B183" s="14" t="s">
        <v>199</v>
      </c>
      <c r="E183" s="111">
        <v>2.8887598728646668E-2</v>
      </c>
      <c r="F183" s="111">
        <v>2.8815589579560711E-2</v>
      </c>
      <c r="G183" s="111">
        <v>3.2097378640167151E-2</v>
      </c>
      <c r="H183" s="111">
        <v>3.5754476101997515E-2</v>
      </c>
      <c r="I183" s="111">
        <v>3.9829955857850437E-2</v>
      </c>
      <c r="J183" s="111">
        <v>4.4371850801379641E-2</v>
      </c>
      <c r="K183" s="111">
        <v>4.9433725322064914E-2</v>
      </c>
      <c r="L183" s="111">
        <v>5.5075314054992865E-2</v>
      </c>
      <c r="M183" s="111">
        <v>5.9817137596316537E-2</v>
      </c>
      <c r="N183" s="111">
        <v>6.4969820823512422E-2</v>
      </c>
      <c r="O183" s="111">
        <v>7.0569150589149601E-2</v>
      </c>
      <c r="P183" s="111">
        <v>7.6654044767148682E-2</v>
      </c>
      <c r="Q183" s="111">
        <v>8.2208674529603148E-2</v>
      </c>
    </row>
    <row r="184" spans="1:17">
      <c r="A184" s="180" t="s">
        <v>810</v>
      </c>
      <c r="B184" s="14" t="s">
        <v>199</v>
      </c>
      <c r="E184" s="111">
        <v>2.2311374050863435</v>
      </c>
      <c r="F184" s="111">
        <v>2.2003036427491307</v>
      </c>
      <c r="G184" s="111">
        <v>2.1564159676533095</v>
      </c>
      <c r="H184" s="111">
        <v>2.1081567394015819</v>
      </c>
      <c r="I184" s="111">
        <v>2.0529380973968752</v>
      </c>
      <c r="J184" s="111">
        <v>1.9867151729507404</v>
      </c>
      <c r="K184" s="111">
        <v>1.9031105309730916</v>
      </c>
      <c r="L184" s="111">
        <v>1.7919975083475255</v>
      </c>
      <c r="M184" s="111">
        <v>1.6726724425585149</v>
      </c>
      <c r="N184" s="111">
        <v>1.5493345871132236</v>
      </c>
      <c r="O184" s="111">
        <v>1.4204050321682682</v>
      </c>
      <c r="P184" s="111">
        <v>1.284004358470161</v>
      </c>
      <c r="Q184" s="111">
        <v>1.1378844015892464</v>
      </c>
    </row>
    <row r="185" spans="1:17">
      <c r="A185" s="265" t="s">
        <v>394</v>
      </c>
      <c r="B185" s="261" t="s">
        <v>98</v>
      </c>
      <c r="C185" s="260"/>
      <c r="D185" s="260"/>
      <c r="E185" s="259">
        <v>5796333546</v>
      </c>
      <c r="F185" s="259">
        <v>5796333546</v>
      </c>
      <c r="G185" s="259">
        <v>5796333546</v>
      </c>
      <c r="H185" s="259">
        <v>5796333546</v>
      </c>
      <c r="I185" s="259">
        <v>5796333546</v>
      </c>
      <c r="J185" s="259">
        <v>5796333546</v>
      </c>
      <c r="K185" s="259">
        <v>5796333546</v>
      </c>
      <c r="L185" s="259">
        <v>5796333545.999999</v>
      </c>
      <c r="M185" s="255">
        <v>5796333546</v>
      </c>
      <c r="N185" s="255">
        <v>5796333546</v>
      </c>
      <c r="O185" s="255">
        <v>5796333546</v>
      </c>
      <c r="P185" s="255">
        <v>5796333546</v>
      </c>
      <c r="Q185" s="255">
        <v>5796333546</v>
      </c>
    </row>
    <row r="186" spans="1:17">
      <c r="A186" s="180" t="s">
        <v>195</v>
      </c>
      <c r="B186" s="262" t="s">
        <v>98</v>
      </c>
      <c r="E186" s="98">
        <v>12621970</v>
      </c>
      <c r="F186" s="98">
        <v>15696232</v>
      </c>
      <c r="G186" s="75">
        <v>26269309.037115689</v>
      </c>
      <c r="H186" s="75">
        <v>43964474.868075863</v>
      </c>
      <c r="I186" s="75">
        <v>73579211.683669746</v>
      </c>
      <c r="J186" s="75">
        <v>123142614.76421057</v>
      </c>
      <c r="K186" s="75">
        <v>206092226.64901567</v>
      </c>
      <c r="L186" s="75">
        <v>344917199.99999255</v>
      </c>
      <c r="M186" s="75">
        <v>436899489.61112821</v>
      </c>
      <c r="N186" s="75">
        <v>553411555.07022679</v>
      </c>
      <c r="O186" s="75">
        <v>700994980.69417262</v>
      </c>
      <c r="P186" s="75">
        <v>887935856.15693641</v>
      </c>
      <c r="Q186" s="75">
        <v>1124730000.0185378</v>
      </c>
    </row>
    <row r="187" spans="1:17">
      <c r="A187" s="180" t="s">
        <v>196</v>
      </c>
      <c r="B187" s="262" t="s">
        <v>98</v>
      </c>
      <c r="E187" s="98">
        <v>24681575</v>
      </c>
      <c r="F187" s="98">
        <v>25393904</v>
      </c>
      <c r="G187" s="75">
        <v>36661634.777655497</v>
      </c>
      <c r="H187" s="75">
        <v>52929059.847205803</v>
      </c>
      <c r="I187" s="75">
        <v>76414633.26170443</v>
      </c>
      <c r="J187" s="75">
        <v>110321176.93715364</v>
      </c>
      <c r="K187" s="75">
        <v>159272662.33309525</v>
      </c>
      <c r="L187" s="75">
        <v>229944800.00085005</v>
      </c>
      <c r="M187" s="75">
        <v>253562064.52325258</v>
      </c>
      <c r="N187" s="75">
        <v>279605020.70521462</v>
      </c>
      <c r="O187" s="75">
        <v>308322807.47735506</v>
      </c>
      <c r="P187" s="75">
        <v>339990152.43342954</v>
      </c>
      <c r="Q187" s="75">
        <v>374910000.00120491</v>
      </c>
    </row>
    <row r="188" spans="1:17">
      <c r="A188" s="180" t="s">
        <v>809</v>
      </c>
      <c r="B188" s="262" t="s">
        <v>98</v>
      </c>
      <c r="E188" s="98">
        <v>150301419</v>
      </c>
      <c r="F188" s="98">
        <v>150926269</v>
      </c>
      <c r="G188" s="98">
        <v>169228510.67668974</v>
      </c>
      <c r="H188" s="98">
        <v>189750194.0225561</v>
      </c>
      <c r="I188" s="98">
        <v>212760462.09722501</v>
      </c>
      <c r="J188" s="98">
        <v>238561095.89244324</v>
      </c>
      <c r="K188" s="98">
        <v>267490472.20717514</v>
      </c>
      <c r="L188" s="98">
        <v>299928001.47881955</v>
      </c>
      <c r="M188" s="98">
        <v>336299103.77295965</v>
      </c>
      <c r="N188" s="98">
        <v>377080788.1920377</v>
      </c>
      <c r="O188" s="98">
        <v>422807908.87722027</v>
      </c>
      <c r="P188" s="98">
        <v>474080179.65128082</v>
      </c>
      <c r="Q188" s="98">
        <v>531570039.29994303</v>
      </c>
    </row>
    <row r="189" spans="1:17">
      <c r="A189" s="180" t="s">
        <v>810</v>
      </c>
      <c r="B189" s="262" t="s">
        <v>98</v>
      </c>
      <c r="E189" s="98">
        <v>5608728582</v>
      </c>
      <c r="F189" s="98">
        <v>5604317141</v>
      </c>
      <c r="G189" s="98">
        <v>5564174091.5085392</v>
      </c>
      <c r="H189" s="98">
        <v>5509689817.2621622</v>
      </c>
      <c r="I189" s="98">
        <v>5433579238.9574003</v>
      </c>
      <c r="J189" s="98">
        <v>5324308658.4061928</v>
      </c>
      <c r="K189" s="98">
        <v>5163478184.8107138</v>
      </c>
      <c r="L189" s="98">
        <v>4921543544.5203371</v>
      </c>
      <c r="M189" s="98">
        <v>4769572888.092659</v>
      </c>
      <c r="N189" s="98">
        <v>4586236182.0325212</v>
      </c>
      <c r="O189" s="98">
        <v>4364207848.9512529</v>
      </c>
      <c r="P189" s="98">
        <v>4094327357.7583532</v>
      </c>
      <c r="Q189" s="98">
        <v>3765123506.6803145</v>
      </c>
    </row>
    <row r="190" spans="1:17">
      <c r="A190" s="266" t="s">
        <v>368</v>
      </c>
      <c r="B190" s="57"/>
      <c r="C190" s="2"/>
      <c r="D190" s="2"/>
      <c r="E190" s="258"/>
      <c r="F190" s="2"/>
      <c r="G190" s="2"/>
      <c r="H190" s="2"/>
      <c r="I190" s="2"/>
      <c r="J190" s="2"/>
      <c r="K190" s="2"/>
      <c r="L190" s="2"/>
      <c r="M190" s="2"/>
      <c r="N190" s="2"/>
      <c r="O190" s="2"/>
      <c r="P190" s="2"/>
      <c r="Q190" s="2"/>
    </row>
    <row r="191" spans="1:17">
      <c r="A191" s="267" t="s">
        <v>464</v>
      </c>
      <c r="B191" s="126" t="s">
        <v>95</v>
      </c>
      <c r="C191" s="263"/>
      <c r="D191" s="263"/>
      <c r="E191" s="157">
        <v>8402.0455250000014</v>
      </c>
      <c r="F191" s="157">
        <v>9435.7233482392148</v>
      </c>
      <c r="G191" s="157">
        <v>14648.120584105545</v>
      </c>
      <c r="H191" s="157">
        <v>22832.839179561684</v>
      </c>
      <c r="I191" s="157">
        <v>35735.841732683992</v>
      </c>
      <c r="J191" s="157">
        <v>56155.608602359076</v>
      </c>
      <c r="K191" s="157">
        <v>88591.338746206951</v>
      </c>
      <c r="L191" s="157">
        <v>140297.12088686047</v>
      </c>
      <c r="M191" s="157">
        <v>169229.2377830114</v>
      </c>
      <c r="N191" s="157">
        <v>204750.55650794317</v>
      </c>
      <c r="O191" s="157">
        <v>248448.0420483624</v>
      </c>
      <c r="P191" s="157">
        <v>302301.22796692816</v>
      </c>
      <c r="Q191" s="157">
        <v>368780.46857511962</v>
      </c>
    </row>
    <row r="192" spans="1:17">
      <c r="A192" s="267" t="s">
        <v>278</v>
      </c>
      <c r="B192" s="126" t="s">
        <v>218</v>
      </c>
      <c r="C192" s="263"/>
      <c r="D192" s="263"/>
      <c r="E192" s="154">
        <v>242745397.83534598</v>
      </c>
      <c r="F192" s="154">
        <v>239432169.13652787</v>
      </c>
      <c r="G192" s="154">
        <v>235200835.26124069</v>
      </c>
      <c r="H192" s="154">
        <v>230582069.86440724</v>
      </c>
      <c r="I192" s="154">
        <v>225318539.49494645</v>
      </c>
      <c r="J192" s="154">
        <v>219003273.52069393</v>
      </c>
      <c r="K192" s="154">
        <v>210988212.43484545</v>
      </c>
      <c r="L192" s="154">
        <v>200235661.9798933</v>
      </c>
      <c r="M192" s="154">
        <v>192928502.85978794</v>
      </c>
      <c r="N192" s="154">
        <v>184709042.9877575</v>
      </c>
      <c r="O192" s="154">
        <v>175346259.61328143</v>
      </c>
      <c r="P192" s="154">
        <v>164553003.79034314</v>
      </c>
      <c r="Q192" s="154">
        <v>151971873.72695196</v>
      </c>
    </row>
    <row r="193" spans="1:17">
      <c r="A193" s="267" t="s">
        <v>109</v>
      </c>
      <c r="B193" s="126" t="s">
        <v>218</v>
      </c>
      <c r="C193" s="263"/>
      <c r="D193" s="263"/>
      <c r="E193" s="154">
        <v>7906577.736740089</v>
      </c>
      <c r="F193" s="154">
        <v>7797310.8048695652</v>
      </c>
      <c r="G193" s="154">
        <v>7641784.1600117274</v>
      </c>
      <c r="H193" s="154">
        <v>7470765.8539147964</v>
      </c>
      <c r="I193" s="154">
        <v>7275085.1734994473</v>
      </c>
      <c r="J193" s="154">
        <v>7040408.1433470305</v>
      </c>
      <c r="K193" s="154">
        <v>6744134.771997666</v>
      </c>
      <c r="L193" s="154">
        <v>6350378.7671230147</v>
      </c>
      <c r="M193" s="154">
        <v>6080730.3752575722</v>
      </c>
      <c r="N193" s="154">
        <v>5777935.347442545</v>
      </c>
      <c r="O193" s="154">
        <v>5434033.1193167344</v>
      </c>
      <c r="P193" s="154">
        <v>5039172.1326256646</v>
      </c>
      <c r="Q193" s="154">
        <v>4581138.8674437273</v>
      </c>
    </row>
    <row r="194" spans="1:17">
      <c r="A194" s="176" t="s">
        <v>369</v>
      </c>
      <c r="B194" s="14" t="s">
        <v>199</v>
      </c>
      <c r="E194" s="76">
        <v>2.2634797398386794</v>
      </c>
      <c r="F194" s="76">
        <v>2.2326038634330008</v>
      </c>
      <c r="G194" s="76">
        <v>2.1931175261734288</v>
      </c>
      <c r="H194" s="76">
        <v>2.1499454163745546</v>
      </c>
      <c r="I194" s="76">
        <v>2.1007522071662064</v>
      </c>
      <c r="J194" s="76">
        <v>2.0417406674776553</v>
      </c>
      <c r="K194" s="76">
        <v>1.9668640676488407</v>
      </c>
      <c r="L194" s="76">
        <v>1.8664401465688014</v>
      </c>
      <c r="M194" s="76">
        <v>1.7979435231534047</v>
      </c>
      <c r="N194" s="76">
        <v>1.7209110780492292</v>
      </c>
      <c r="O194" s="76">
        <v>1.6331838370459293</v>
      </c>
      <c r="P194" s="76">
        <v>1.5320789473107901</v>
      </c>
      <c r="Q194" s="76">
        <v>1.4142578500272571</v>
      </c>
    </row>
    <row r="195" spans="1:17" ht="17" thickBot="1">
      <c r="A195" s="70" t="s">
        <v>282</v>
      </c>
      <c r="B195" s="59" t="s">
        <v>199</v>
      </c>
      <c r="C195" s="16"/>
      <c r="D195" s="16"/>
      <c r="E195" s="107">
        <v>1.2182118050754198E-3</v>
      </c>
      <c r="F195" s="107">
        <v>1.2155157473539013E-3</v>
      </c>
      <c r="G195" s="107">
        <v>1.3769744539642303E-3</v>
      </c>
      <c r="H195" s="107">
        <v>1.5661274894460675E-3</v>
      </c>
      <c r="I195" s="107">
        <v>1.7898243531364599E-3</v>
      </c>
      <c r="J195" s="107">
        <v>2.057149262614022E-3</v>
      </c>
      <c r="K195" s="107">
        <v>2.3802420469913876E-3</v>
      </c>
      <c r="L195" s="107">
        <v>2.7754298280053824E-3</v>
      </c>
      <c r="M195" s="107">
        <v>4.828869250635992E-2</v>
      </c>
      <c r="N195" s="107">
        <v>8.884450023328494E-2</v>
      </c>
      <c r="O195" s="107">
        <v>0.1238290296118929</v>
      </c>
      <c r="P195" s="107">
        <v>0.15240205412099939</v>
      </c>
      <c r="Q195" s="107">
        <v>0.17472875762781803</v>
      </c>
    </row>
    <row r="196" spans="1:17" ht="17" thickTop="1">
      <c r="E196" s="55"/>
    </row>
    <row r="197" spans="1:17" ht="17" thickBot="1">
      <c r="A197" s="52" t="s">
        <v>279</v>
      </c>
      <c r="E197" s="55"/>
    </row>
    <row r="198" spans="1:17">
      <c r="A198" t="s">
        <v>148</v>
      </c>
      <c r="B198" s="14" t="s">
        <v>145</v>
      </c>
      <c r="E198" s="98">
        <v>0</v>
      </c>
      <c r="F198" s="98">
        <v>0</v>
      </c>
      <c r="G198" s="54">
        <v>0</v>
      </c>
      <c r="H198" s="54">
        <v>6</v>
      </c>
      <c r="I198" s="54">
        <v>8.7056535345959212</v>
      </c>
      <c r="J198" s="54">
        <v>12.631400577403744</v>
      </c>
      <c r="K198" s="54">
        <v>18.327432847261978</v>
      </c>
      <c r="L198" s="54">
        <v>26.592046757805939</v>
      </c>
      <c r="M198" s="54">
        <v>38.583524308205547</v>
      </c>
      <c r="N198" s="54">
        <v>55.982465795149551</v>
      </c>
      <c r="O198" s="54">
        <v>81.2273252041565</v>
      </c>
      <c r="P198" s="54">
        <v>117.85615846155625</v>
      </c>
      <c r="Q198" s="54">
        <v>171.00248041412405</v>
      </c>
    </row>
    <row r="199" spans="1:17">
      <c r="A199" t="s">
        <v>277</v>
      </c>
      <c r="B199" s="14" t="s">
        <v>98</v>
      </c>
      <c r="E199" s="98">
        <v>0</v>
      </c>
      <c r="F199" s="98">
        <v>0</v>
      </c>
      <c r="G199" s="76">
        <v>0</v>
      </c>
      <c r="H199" s="76">
        <v>90000</v>
      </c>
      <c r="I199" s="76">
        <v>130584.80301893882</v>
      </c>
      <c r="J199" s="76">
        <v>189471.00866105614</v>
      </c>
      <c r="K199" s="76">
        <v>274911.49270892964</v>
      </c>
      <c r="L199" s="76">
        <v>398880.70136708906</v>
      </c>
      <c r="M199" s="76">
        <v>578752.86462308315</v>
      </c>
      <c r="N199" s="76">
        <v>839736.9869272433</v>
      </c>
      <c r="O199" s="76">
        <v>1218409.8780623474</v>
      </c>
      <c r="P199" s="76">
        <v>1767842.3769233436</v>
      </c>
      <c r="Q199" s="76">
        <v>2565037.2062118608</v>
      </c>
    </row>
    <row r="200" spans="1:17">
      <c r="A200" t="s">
        <v>155</v>
      </c>
      <c r="B200" s="14" t="s">
        <v>95</v>
      </c>
      <c r="E200" s="98">
        <v>0</v>
      </c>
      <c r="F200" s="98">
        <v>0</v>
      </c>
      <c r="G200" s="98">
        <v>0</v>
      </c>
      <c r="H200" s="98">
        <v>121.76507605698514</v>
      </c>
      <c r="I200" s="98">
        <v>174.67212601969604</v>
      </c>
      <c r="J200" s="98">
        <v>250.56734325006258</v>
      </c>
      <c r="K200" s="98">
        <v>359.43910991451008</v>
      </c>
      <c r="L200" s="98">
        <v>515.61577043660907</v>
      </c>
      <c r="M200" s="98">
        <v>739.65134953224936</v>
      </c>
      <c r="N200" s="98">
        <v>1061.0306166578696</v>
      </c>
      <c r="O200" s="98">
        <v>1522.0495037253947</v>
      </c>
      <c r="P200" s="98">
        <v>2183.3815682792142</v>
      </c>
      <c r="Q200" s="98">
        <v>3132.0630906111987</v>
      </c>
    </row>
    <row r="201" spans="1:17">
      <c r="A201" t="s">
        <v>253</v>
      </c>
      <c r="B201" s="14" t="s">
        <v>222</v>
      </c>
      <c r="E201" s="118">
        <v>0</v>
      </c>
      <c r="F201" s="118">
        <v>0</v>
      </c>
      <c r="G201" s="118">
        <v>0</v>
      </c>
      <c r="H201" s="118">
        <v>2.7302593550725958E-6</v>
      </c>
      <c r="I201" s="118">
        <v>3.1363743536356069E-6</v>
      </c>
      <c r="J201" s="118">
        <v>3.6028973100548586E-6</v>
      </c>
      <c r="K201" s="118">
        <v>4.138813662901381E-6</v>
      </c>
      <c r="L201" s="118">
        <v>4.7544453982670757E-6</v>
      </c>
      <c r="M201" s="118">
        <v>5.461649855784192E-6</v>
      </c>
      <c r="N201" s="118">
        <v>6.2740481062333671E-6</v>
      </c>
      <c r="O201" s="118">
        <v>7.2072872993940018E-6</v>
      </c>
      <c r="P201" s="118">
        <v>8.2793420350726837E-6</v>
      </c>
      <c r="Q201" s="118">
        <v>9.5108605618489899E-6</v>
      </c>
    </row>
    <row r="202" spans="1:17">
      <c r="A202" t="s">
        <v>396</v>
      </c>
      <c r="B202" s="14" t="s">
        <v>218</v>
      </c>
      <c r="E202" s="76">
        <v>0</v>
      </c>
      <c r="F202" s="76">
        <v>0</v>
      </c>
      <c r="G202" s="76">
        <v>0</v>
      </c>
      <c r="H202" s="76">
        <v>12857.142857142857</v>
      </c>
      <c r="I202" s="76">
        <v>18654.971859848403</v>
      </c>
      <c r="J202" s="76">
        <v>27067.286951579448</v>
      </c>
      <c r="K202" s="76">
        <v>39273.070386989952</v>
      </c>
      <c r="L202" s="76">
        <v>56982.957338155582</v>
      </c>
      <c r="M202" s="76">
        <v>82678.980660440444</v>
      </c>
      <c r="N202" s="76">
        <v>119962.42670389191</v>
      </c>
      <c r="O202" s="76">
        <v>174058.55400890677</v>
      </c>
      <c r="P202" s="76">
        <v>252548.91098904909</v>
      </c>
      <c r="Q202" s="76">
        <v>366433.88660169439</v>
      </c>
    </row>
    <row r="203" spans="1:17">
      <c r="A203" t="s">
        <v>281</v>
      </c>
      <c r="B203" s="14" t="s">
        <v>1</v>
      </c>
      <c r="E203" s="100">
        <v>0</v>
      </c>
      <c r="F203" s="100">
        <v>0</v>
      </c>
      <c r="G203" s="100">
        <v>0</v>
      </c>
      <c r="H203" s="100">
        <v>3.3333333333333335E-3</v>
      </c>
      <c r="I203" s="100">
        <v>4.8364741858866233E-3</v>
      </c>
      <c r="J203" s="100">
        <v>7.0174447652243017E-3</v>
      </c>
      <c r="K203" s="100">
        <v>1.0181907137367765E-2</v>
      </c>
      <c r="L203" s="100">
        <v>1.4773359309892188E-2</v>
      </c>
      <c r="M203" s="100">
        <v>2.1435291282336413E-2</v>
      </c>
      <c r="N203" s="100">
        <v>3.1101369886194195E-2</v>
      </c>
      <c r="O203" s="100">
        <v>4.5126291780086945E-2</v>
      </c>
      <c r="P203" s="100">
        <v>6.5475643589753468E-2</v>
      </c>
      <c r="Q203" s="100">
        <v>9.5001378007846693E-2</v>
      </c>
    </row>
    <row r="204" spans="1:17">
      <c r="A204" t="s">
        <v>369</v>
      </c>
      <c r="B204" s="14" t="s">
        <v>222</v>
      </c>
      <c r="E204" s="120">
        <v>0</v>
      </c>
      <c r="F204" s="76">
        <v>0</v>
      </c>
      <c r="G204" s="76">
        <v>0</v>
      </c>
      <c r="H204" s="76">
        <v>1.3165714285714287E-4</v>
      </c>
      <c r="I204" s="76">
        <v>1.9102691184484766E-4</v>
      </c>
      <c r="J204" s="76">
        <v>2.7716901838417359E-4</v>
      </c>
      <c r="K204" s="76">
        <v>4.021562407627771E-4</v>
      </c>
      <c r="L204" s="76">
        <v>5.8350548314271312E-4</v>
      </c>
      <c r="M204" s="121">
        <v>8.4663276196291024E-4</v>
      </c>
      <c r="N204" s="76">
        <v>1.2284152494478531E-3</v>
      </c>
      <c r="O204" s="76">
        <v>1.7823595930512054E-3</v>
      </c>
      <c r="P204" s="76">
        <v>2.5861008485278626E-3</v>
      </c>
      <c r="Q204" s="76">
        <v>3.7522829988013507E-3</v>
      </c>
    </row>
    <row r="205" spans="1:17" ht="17" thickBot="1">
      <c r="A205" s="16" t="s">
        <v>252</v>
      </c>
      <c r="B205" s="127" t="s">
        <v>271</v>
      </c>
      <c r="C205" s="16"/>
      <c r="D205" s="16"/>
      <c r="E205" s="119">
        <v>0</v>
      </c>
      <c r="F205" s="119">
        <v>0</v>
      </c>
      <c r="G205" s="119">
        <v>0</v>
      </c>
      <c r="H205" s="119">
        <v>1.2892688350207027E-4</v>
      </c>
      <c r="I205" s="119">
        <v>1.8789053749121204E-4</v>
      </c>
      <c r="J205" s="119">
        <v>2.7356612107411871E-4</v>
      </c>
      <c r="K205" s="119">
        <v>3.9801742709987572E-4</v>
      </c>
      <c r="L205" s="240">
        <v>5.7875103774444609E-4</v>
      </c>
      <c r="M205" s="119">
        <v>8.4117111210712603E-4</v>
      </c>
      <c r="N205" s="119">
        <v>1.2221412013416197E-3</v>
      </c>
      <c r="O205" s="119">
        <v>1.7751523057518113E-3</v>
      </c>
      <c r="P205" s="119">
        <v>2.5778215064927901E-3</v>
      </c>
      <c r="Q205" s="238">
        <v>3.7427721382395016E-3</v>
      </c>
    </row>
    <row r="206" spans="1:17" ht="17" thickTop="1">
      <c r="E206" s="55"/>
      <c r="Q206">
        <v>4.0000000000000001E-3</v>
      </c>
    </row>
    <row r="207" spans="1:17" ht="17" thickBot="1">
      <c r="A207" s="52" t="s">
        <v>110</v>
      </c>
      <c r="E207" s="55"/>
    </row>
    <row r="208" spans="1:17">
      <c r="A208" t="s">
        <v>148</v>
      </c>
      <c r="B208" s="14" t="s">
        <v>145</v>
      </c>
      <c r="E208" s="75">
        <v>0</v>
      </c>
      <c r="F208" s="75">
        <v>0</v>
      </c>
      <c r="G208" s="75">
        <v>2</v>
      </c>
      <c r="H208" s="54">
        <v>8</v>
      </c>
      <c r="I208" s="54">
        <v>14</v>
      </c>
      <c r="J208" s="54">
        <v>16.069650727379361</v>
      </c>
      <c r="K208" s="54">
        <v>18.445262464283143</v>
      </c>
      <c r="L208" s="54">
        <v>21.172066098276485</v>
      </c>
      <c r="M208" s="54">
        <v>24.301979098306614</v>
      </c>
      <c r="N208" s="54">
        <v>27.894594006704349</v>
      </c>
      <c r="O208" s="54">
        <v>32.018313062127746</v>
      </c>
      <c r="P208" s="54">
        <v>36.751650556305798</v>
      </c>
      <c r="Q208" s="54">
        <v>42.184727721037966</v>
      </c>
    </row>
    <row r="209" spans="1:17">
      <c r="A209" s="2" t="s">
        <v>277</v>
      </c>
      <c r="B209" s="57" t="s">
        <v>98</v>
      </c>
      <c r="C209" s="2"/>
      <c r="D209" s="2"/>
      <c r="E209" s="255">
        <v>0</v>
      </c>
      <c r="F209" s="255">
        <v>0</v>
      </c>
      <c r="G209" s="255">
        <v>36503.9</v>
      </c>
      <c r="H209" s="255">
        <v>146015.6</v>
      </c>
      <c r="I209" s="255">
        <v>255527.3</v>
      </c>
      <c r="J209" s="255">
        <v>293302.46159359172</v>
      </c>
      <c r="K209" s="255">
        <v>336662.00823497272</v>
      </c>
      <c r="L209" s="255">
        <v>386431.4918224375</v>
      </c>
      <c r="M209" s="255">
        <v>443558.5074033374</v>
      </c>
      <c r="N209" s="255">
        <v>509130.73508066742</v>
      </c>
      <c r="O209" s="255">
        <v>584396.64909430244</v>
      </c>
      <c r="P209" s="255">
        <v>670789.28837116563</v>
      </c>
      <c r="Q209" s="255">
        <v>769953.54112799885</v>
      </c>
    </row>
    <row r="210" spans="1:17">
      <c r="A210" s="180" t="s">
        <v>783</v>
      </c>
      <c r="B210" s="14" t="s">
        <v>98</v>
      </c>
      <c r="E210" s="254">
        <v>0</v>
      </c>
      <c r="F210" s="254">
        <v>0</v>
      </c>
      <c r="G210" s="254">
        <v>14403.9</v>
      </c>
      <c r="H210" s="254">
        <v>57615.6</v>
      </c>
      <c r="I210" s="254">
        <v>100827.29999999999</v>
      </c>
      <c r="J210" s="254">
        <v>115732.82105604978</v>
      </c>
      <c r="K210" s="254">
        <v>132841.85800464399</v>
      </c>
      <c r="L210" s="254">
        <v>152480.16143648233</v>
      </c>
      <c r="M210" s="254">
        <v>175021.63836704931</v>
      </c>
      <c r="N210" s="254">
        <v>200895.47130658437</v>
      </c>
      <c r="O210" s="254">
        <v>230594.28975779092</v>
      </c>
      <c r="P210" s="254">
        <v>264683.54972398654</v>
      </c>
      <c r="Q210" s="254">
        <v>303812.2998105294</v>
      </c>
    </row>
    <row r="211" spans="1:17">
      <c r="A211" s="180" t="s">
        <v>784</v>
      </c>
      <c r="B211" s="14" t="s">
        <v>98</v>
      </c>
      <c r="E211" s="254">
        <v>0</v>
      </c>
      <c r="F211" s="254">
        <v>0</v>
      </c>
      <c r="G211" s="254">
        <v>22100</v>
      </c>
      <c r="H211" s="254">
        <v>88400</v>
      </c>
      <c r="I211" s="254">
        <v>154700</v>
      </c>
      <c r="J211" s="254">
        <v>177569.64053754194</v>
      </c>
      <c r="K211" s="254">
        <v>203820.15023032876</v>
      </c>
      <c r="L211" s="254">
        <v>233951.33038595517</v>
      </c>
      <c r="M211" s="254">
        <v>268536.86903628806</v>
      </c>
      <c r="N211" s="254">
        <v>308235.26377408305</v>
      </c>
      <c r="O211" s="254">
        <v>353802.35933651158</v>
      </c>
      <c r="P211" s="254">
        <v>406105.7386471791</v>
      </c>
      <c r="Q211" s="254">
        <v>466141.24131746951</v>
      </c>
    </row>
    <row r="212" spans="1:17">
      <c r="A212" s="55" t="s">
        <v>155</v>
      </c>
      <c r="B212" s="14" t="s">
        <v>95</v>
      </c>
      <c r="E212" s="110">
        <v>0</v>
      </c>
      <c r="F212" s="110">
        <v>0</v>
      </c>
      <c r="G212" s="110">
        <v>50.512888708682212</v>
      </c>
      <c r="H212" s="110">
        <v>199.7620240977144</v>
      </c>
      <c r="I212" s="110">
        <v>345.62226473559724</v>
      </c>
      <c r="J212" s="110">
        <v>392.22100355517205</v>
      </c>
      <c r="K212" s="110">
        <v>445.1024465901022</v>
      </c>
      <c r="L212" s="110">
        <v>505.11366338041228</v>
      </c>
      <c r="M212" s="110">
        <v>573.21593014863925</v>
      </c>
      <c r="N212" s="110">
        <v>650.50012778749863</v>
      </c>
      <c r="O212" s="110">
        <v>738.20421589090506</v>
      </c>
      <c r="P212" s="110">
        <v>837.73306273219578</v>
      </c>
      <c r="Q212" s="110">
        <v>950.68094883161643</v>
      </c>
    </row>
    <row r="213" spans="1:17">
      <c r="A213" s="55" t="s">
        <v>297</v>
      </c>
      <c r="B213" s="14" t="s">
        <v>222</v>
      </c>
      <c r="E213" s="110">
        <v>0</v>
      </c>
      <c r="F213" s="110">
        <v>0</v>
      </c>
      <c r="G213" s="110">
        <v>1.4143608838431019E-6</v>
      </c>
      <c r="H213" s="110">
        <v>4.4791343523308605E-6</v>
      </c>
      <c r="I213" s="110">
        <v>6.2059175202341752E-6</v>
      </c>
      <c r="J213" s="110">
        <v>5.6397293451192525E-6</v>
      </c>
      <c r="K213" s="110">
        <v>5.1251965535305833E-6</v>
      </c>
      <c r="L213" s="110">
        <v>4.6576064390491256E-6</v>
      </c>
      <c r="M213" s="110">
        <v>4.2326762524118342E-6</v>
      </c>
      <c r="N213" s="110">
        <v>3.846513974973946E-6</v>
      </c>
      <c r="O213" s="110">
        <v>3.495582670949402E-6</v>
      </c>
      <c r="P213" s="110">
        <v>3.1766680919245898E-6</v>
      </c>
      <c r="Q213" s="110">
        <v>2.8868492369287995E-6</v>
      </c>
    </row>
    <row r="214" spans="1:17">
      <c r="A214" s="55" t="s">
        <v>368</v>
      </c>
      <c r="B214" s="14" t="s">
        <v>454</v>
      </c>
      <c r="E214" s="76">
        <v>0</v>
      </c>
      <c r="F214" s="76">
        <v>0</v>
      </c>
      <c r="G214" s="76">
        <v>6530.4215456674483</v>
      </c>
      <c r="H214" s="76">
        <v>26121.686182669793</v>
      </c>
      <c r="I214" s="76">
        <v>45712.950819672129</v>
      </c>
      <c r="J214" s="76">
        <v>52470.796670714379</v>
      </c>
      <c r="K214" s="76">
        <v>60227.669706122848</v>
      </c>
      <c r="L214" s="76">
        <v>69131.258307240045</v>
      </c>
      <c r="M214" s="76">
        <v>79351.083952970745</v>
      </c>
      <c r="N214" s="76">
        <v>91081.728854514076</v>
      </c>
      <c r="O214" s="76">
        <v>104546.54073842225</v>
      </c>
      <c r="P214" s="76">
        <v>120001.88531587023</v>
      </c>
      <c r="Q214" s="76">
        <v>137742.02740379059</v>
      </c>
    </row>
    <row r="215" spans="1:17">
      <c r="A215" s="55" t="s">
        <v>369</v>
      </c>
      <c r="B215" s="14" t="s">
        <v>785</v>
      </c>
      <c r="E215" s="76">
        <v>0</v>
      </c>
      <c r="F215" s="76">
        <v>0</v>
      </c>
      <c r="G215" s="76">
        <v>6.6871516627634679E-5</v>
      </c>
      <c r="H215" s="76">
        <v>2.6748606651053871E-4</v>
      </c>
      <c r="I215" s="76">
        <v>4.6810061639344263E-4</v>
      </c>
      <c r="J215" s="76">
        <v>5.3730095790811524E-4</v>
      </c>
      <c r="K215" s="76">
        <v>6.1673133779069789E-4</v>
      </c>
      <c r="L215" s="101">
        <v>7.0790408506613814E-4</v>
      </c>
      <c r="M215" s="101">
        <v>8.1255509967842043E-4</v>
      </c>
      <c r="N215" s="101">
        <v>9.326769034702241E-4</v>
      </c>
      <c r="O215" s="101">
        <v>1.0705565771614437E-3</v>
      </c>
      <c r="P215" s="101">
        <v>1.2288193056345113E-3</v>
      </c>
      <c r="Q215" s="101">
        <v>1.4104783606148157E-3</v>
      </c>
    </row>
    <row r="216" spans="1:17">
      <c r="A216" s="55" t="s">
        <v>281</v>
      </c>
      <c r="B216" s="14" t="s">
        <v>1</v>
      </c>
      <c r="E216" s="100">
        <v>0</v>
      </c>
      <c r="F216" s="100">
        <v>0</v>
      </c>
      <c r="G216" s="100">
        <v>4.7505938242280287E-3</v>
      </c>
      <c r="H216" s="100">
        <v>1.9002375296912115E-2</v>
      </c>
      <c r="I216" s="100">
        <v>3.3254156769596199E-2</v>
      </c>
      <c r="J216" s="100">
        <v>3.8170191751494921E-2</v>
      </c>
      <c r="K216" s="100">
        <v>4.3812974974544283E-2</v>
      </c>
      <c r="L216" s="100">
        <v>5.028994322630994E-2</v>
      </c>
      <c r="M216" s="100">
        <v>5.7724415910467015E-2</v>
      </c>
      <c r="N216" s="100">
        <v>6.6257943008798934E-2</v>
      </c>
      <c r="O216" s="100">
        <v>7.6053000147571839E-2</v>
      </c>
      <c r="P216" s="100">
        <v>8.7296082081486454E-2</v>
      </c>
      <c r="Q216" s="100">
        <v>0.10020125349415193</v>
      </c>
    </row>
    <row r="217" spans="1:17" ht="17" thickBot="1">
      <c r="A217" s="70" t="s">
        <v>252</v>
      </c>
      <c r="B217" s="59" t="s">
        <v>271</v>
      </c>
      <c r="C217" s="256"/>
      <c r="D217" s="256"/>
      <c r="E217" s="107">
        <v>0</v>
      </c>
      <c r="F217" s="107">
        <v>0</v>
      </c>
      <c r="G217" s="107">
        <v>6.5457155743791582E-5</v>
      </c>
      <c r="H217" s="107">
        <v>2.6300693215820786E-4</v>
      </c>
      <c r="I217" s="107">
        <v>4.6189469887320846E-4</v>
      </c>
      <c r="J217" s="107">
        <v>5.3166122856299601E-4</v>
      </c>
      <c r="K217" s="107">
        <v>6.1160614123716736E-4</v>
      </c>
      <c r="L217" s="238">
        <v>7.0324647862708906E-4</v>
      </c>
      <c r="M217" s="107">
        <v>8.0832242342600855E-4</v>
      </c>
      <c r="N217" s="107">
        <v>9.2883038949525014E-4</v>
      </c>
      <c r="O217" s="107">
        <v>1.0670609944904944E-3</v>
      </c>
      <c r="P217" s="107">
        <v>1.2256426375425867E-3</v>
      </c>
      <c r="Q217" s="107">
        <v>1.407591511377887E-3</v>
      </c>
    </row>
    <row r="218" spans="1:17" ht="17" thickTop="1">
      <c r="E218" s="55"/>
    </row>
    <row r="219" spans="1:17" ht="17" thickBot="1">
      <c r="A219" s="52" t="s">
        <v>291</v>
      </c>
      <c r="E219" s="55"/>
    </row>
    <row r="220" spans="1:17">
      <c r="A220" t="s">
        <v>148</v>
      </c>
      <c r="B220" s="14" t="s">
        <v>145</v>
      </c>
      <c r="E220" s="75">
        <v>10051.573475609755</v>
      </c>
      <c r="F220" s="75">
        <v>10094.405688512215</v>
      </c>
      <c r="G220" s="75">
        <v>10145.607679934143</v>
      </c>
      <c r="H220" s="75">
        <v>10206.814975750058</v>
      </c>
      <c r="I220" s="75">
        <v>10279.982697494032</v>
      </c>
      <c r="J220" s="75">
        <v>10367.448014068459</v>
      </c>
      <c r="K220" s="75">
        <v>10472.004797047626</v>
      </c>
      <c r="L220" s="75">
        <v>12518.323557315443</v>
      </c>
      <c r="M220" s="75">
        <v>14964.51039917587</v>
      </c>
      <c r="N220" s="75">
        <v>17888.70294506639</v>
      </c>
      <c r="O220" s="75">
        <v>21384.307573099777</v>
      </c>
      <c r="P220" s="75">
        <v>25562.983061723338</v>
      </c>
      <c r="Q220" s="75">
        <v>30558.207263908644</v>
      </c>
    </row>
    <row r="221" spans="1:17">
      <c r="A221" t="s">
        <v>340</v>
      </c>
      <c r="B221" s="14" t="s">
        <v>145</v>
      </c>
      <c r="E221" s="177">
        <v>9832.3802845528444</v>
      </c>
      <c r="F221" s="106">
        <v>9832.3802845528444</v>
      </c>
      <c r="G221" s="106">
        <v>9832.3802845528444</v>
      </c>
      <c r="H221" s="106">
        <v>9832.3802845528444</v>
      </c>
      <c r="I221" s="106">
        <v>9832.3802845528444</v>
      </c>
      <c r="J221" s="106">
        <v>9832.3802845528444</v>
      </c>
      <c r="K221" s="106">
        <v>9832.3802845528444</v>
      </c>
      <c r="L221" s="106">
        <v>11753.710977606041</v>
      </c>
      <c r="M221" s="106">
        <v>14050.486021389632</v>
      </c>
      <c r="N221" s="106">
        <v>16796.070433703531</v>
      </c>
      <c r="O221" s="106">
        <v>20078.165380504655</v>
      </c>
      <c r="P221" s="106">
        <v>24001.609581128971</v>
      </c>
      <c r="Q221" s="106">
        <v>28691.72813190876</v>
      </c>
    </row>
    <row r="222" spans="1:17">
      <c r="A222" t="s">
        <v>341</v>
      </c>
      <c r="B222" s="14" t="s">
        <v>145</v>
      </c>
      <c r="E222" s="177">
        <v>219.19319105691076</v>
      </c>
      <c r="F222" s="106">
        <v>262.02540395937058</v>
      </c>
      <c r="G222" s="106">
        <v>313.22739538129781</v>
      </c>
      <c r="H222" s="106">
        <v>374.43469119721283</v>
      </c>
      <c r="I222" s="106">
        <v>447.60241294118703</v>
      </c>
      <c r="J222" s="106">
        <v>535.06772951561447</v>
      </c>
      <c r="K222" s="106">
        <v>639.62451249478181</v>
      </c>
      <c r="L222" s="106">
        <v>764.61257970940346</v>
      </c>
      <c r="M222" s="106">
        <v>914.02437778623823</v>
      </c>
      <c r="N222" s="106">
        <v>1092.6325113628593</v>
      </c>
      <c r="O222" s="106">
        <v>1306.1421925951215</v>
      </c>
      <c r="P222" s="106">
        <v>1561.3734805943666</v>
      </c>
      <c r="Q222" s="106">
        <v>1866.4791319998833</v>
      </c>
    </row>
    <row r="223" spans="1:17">
      <c r="A223" t="s">
        <v>350</v>
      </c>
      <c r="B223" s="14" t="s">
        <v>1</v>
      </c>
      <c r="E223" s="112">
        <v>9.5000000000000001E-2</v>
      </c>
      <c r="F223" s="112">
        <v>9.579235764140949E-2</v>
      </c>
      <c r="G223" s="112">
        <v>9.6739548701813893E-2</v>
      </c>
      <c r="H223" s="112">
        <v>9.7871828947529785E-2</v>
      </c>
      <c r="I223" s="112">
        <v>9.9225366378817459E-2</v>
      </c>
      <c r="J223" s="112">
        <v>0.1008433965306537</v>
      </c>
      <c r="K223" s="112">
        <v>0.10277760352909671</v>
      </c>
      <c r="L223" s="112">
        <v>0.1228612209751327</v>
      </c>
      <c r="M223" s="112">
        <v>0.14686934800174609</v>
      </c>
      <c r="N223" s="112">
        <v>0.17556886714339198</v>
      </c>
      <c r="O223" s="112">
        <v>0.20987651630105661</v>
      </c>
      <c r="P223" s="112">
        <v>0.25088817175480393</v>
      </c>
      <c r="Q223" s="112">
        <v>0.29991385332590981</v>
      </c>
    </row>
    <row r="224" spans="1:17">
      <c r="A224" t="s">
        <v>277</v>
      </c>
      <c r="B224" s="14" t="s">
        <v>98</v>
      </c>
      <c r="E224" s="122">
        <v>50458898.847560972</v>
      </c>
      <c r="F224" s="110">
        <v>50673916.556331322</v>
      </c>
      <c r="G224" s="110">
        <v>50930950.553269394</v>
      </c>
      <c r="H224" s="110">
        <v>51238211.178265288</v>
      </c>
      <c r="I224" s="110">
        <v>51605513.141420037</v>
      </c>
      <c r="J224" s="110">
        <v>52044589.030623667</v>
      </c>
      <c r="K224" s="110">
        <v>52569464.081179082</v>
      </c>
      <c r="L224" s="110">
        <v>62841984.257723525</v>
      </c>
      <c r="M224" s="110">
        <v>75121842.203862861</v>
      </c>
      <c r="N224" s="110">
        <v>89801288.784233287</v>
      </c>
      <c r="O224" s="110">
        <v>107349224.01696087</v>
      </c>
      <c r="P224" s="110">
        <v>128326174.96985115</v>
      </c>
      <c r="Q224" s="110">
        <v>153402200.4648214</v>
      </c>
    </row>
    <row r="225" spans="1:20">
      <c r="A225" t="s">
        <v>398</v>
      </c>
      <c r="B225" s="14" t="s">
        <v>98</v>
      </c>
      <c r="E225" s="98">
        <v>154677745.99999997</v>
      </c>
      <c r="F225" s="98">
        <v>155967852.25262207</v>
      </c>
      <c r="G225" s="98">
        <v>157510056.23425052</v>
      </c>
      <c r="H225" s="98">
        <v>159353619.98422587</v>
      </c>
      <c r="I225" s="98">
        <v>161557431.76315439</v>
      </c>
      <c r="J225" s="98">
        <v>164191887.09837615</v>
      </c>
      <c r="K225" s="98">
        <v>167341137.40170866</v>
      </c>
      <c r="L225" s="98">
        <v>200041018.22359419</v>
      </c>
      <c r="M225" s="98">
        <v>239130733.74104935</v>
      </c>
      <c r="N225" s="98">
        <v>285858911.9738245</v>
      </c>
      <c r="O225" s="98">
        <v>341718173.47136521</v>
      </c>
      <c r="P225" s="98">
        <v>408492809.52730459</v>
      </c>
      <c r="Q225" s="98">
        <v>488315777.1223824</v>
      </c>
    </row>
    <row r="226" spans="1:20">
      <c r="A226" t="s">
        <v>155</v>
      </c>
      <c r="B226" s="14" t="s">
        <v>218</v>
      </c>
      <c r="E226" s="76">
        <v>2222858.9800687656</v>
      </c>
      <c r="F226" s="76">
        <v>2203213.7633187533</v>
      </c>
      <c r="G226" s="76">
        <v>2185877.706148901</v>
      </c>
      <c r="H226" s="76">
        <v>2171110.6431468343</v>
      </c>
      <c r="I226" s="76">
        <v>2159226.4912728048</v>
      </c>
      <c r="J226" s="76">
        <v>2150602.8525051097</v>
      </c>
      <c r="K226" s="76">
        <v>2145692.4114766968</v>
      </c>
      <c r="L226" s="76">
        <v>2533950.9781340128</v>
      </c>
      <c r="M226" s="76">
        <v>2992902.0798351732</v>
      </c>
      <c r="N226" s="76">
        <v>3535483.8104028846</v>
      </c>
      <c r="O226" s="76">
        <v>4177012.6076638461</v>
      </c>
      <c r="P226" s="76">
        <v>4935622.114225043</v>
      </c>
      <c r="Q226" s="76">
        <v>5832783.287635793</v>
      </c>
      <c r="R226" s="98"/>
    </row>
    <row r="227" spans="1:20">
      <c r="A227" t="s">
        <v>368</v>
      </c>
      <c r="B227" s="14" t="s">
        <v>218</v>
      </c>
      <c r="E227" s="76">
        <v>6813997.6211453732</v>
      </c>
      <c r="F227" s="76">
        <v>6781210.9675053069</v>
      </c>
      <c r="G227" s="76">
        <v>6760088.2503970172</v>
      </c>
      <c r="H227" s="76">
        <v>6752272.0332299089</v>
      </c>
      <c r="I227" s="76">
        <v>6759725.1783746602</v>
      </c>
      <c r="J227" s="76">
        <v>6784788.723073394</v>
      </c>
      <c r="K227" s="76">
        <v>6830250.5061921896</v>
      </c>
      <c r="L227" s="76">
        <v>8066170.0896610543</v>
      </c>
      <c r="M227" s="76">
        <v>9527120.8661772627</v>
      </c>
      <c r="N227" s="76">
        <v>11254287.872985214</v>
      </c>
      <c r="O227" s="76">
        <v>13296426.9833216</v>
      </c>
      <c r="P227" s="76">
        <v>15711261.904896326</v>
      </c>
      <c r="Q227" s="76">
        <v>18567139.81453925</v>
      </c>
      <c r="R227" s="76"/>
    </row>
    <row r="228" spans="1:20" ht="17" thickBot="1">
      <c r="A228" s="16" t="s">
        <v>252</v>
      </c>
      <c r="B228" s="127" t="s">
        <v>271</v>
      </c>
      <c r="C228" s="16"/>
      <c r="D228" s="16"/>
      <c r="E228" s="77">
        <v>4.1274336383278709E-2</v>
      </c>
      <c r="F228" s="77">
        <v>4.1156194865637118E-2</v>
      </c>
      <c r="G228" s="77">
        <v>4.1122152792790564E-2</v>
      </c>
      <c r="H228" s="77">
        <v>4.1184640896846841E-2</v>
      </c>
      <c r="I228" s="77">
        <v>4.1358483197045687E-2</v>
      </c>
      <c r="J228" s="77">
        <v>4.1661330976408888E-2</v>
      </c>
      <c r="K228" s="77">
        <v>4.2114177271492276E-2</v>
      </c>
      <c r="L228" s="77">
        <v>4.9734649812628109E-2</v>
      </c>
      <c r="M228" s="77">
        <v>5.8742626889215388E-2</v>
      </c>
      <c r="N228" s="77">
        <v>6.939204852261513E-2</v>
      </c>
      <c r="O228" s="77">
        <v>8.1983535237163216E-2</v>
      </c>
      <c r="P228" s="77">
        <v>9.6873001718134844E-2</v>
      </c>
      <c r="Q228" s="77">
        <v>0.1144818651768621</v>
      </c>
      <c r="S228" s="43"/>
      <c r="T228" s="43"/>
    </row>
    <row r="229" spans="1:20" ht="17" thickTop="1">
      <c r="Q229">
        <v>5.5399999999999998E-2</v>
      </c>
    </row>
    <row r="230" spans="1:20" ht="17" thickBot="1">
      <c r="A230" s="52" t="s">
        <v>372</v>
      </c>
      <c r="E230" s="268"/>
      <c r="F230" s="268"/>
      <c r="G230" s="268"/>
      <c r="H230" s="268"/>
      <c r="I230" s="268"/>
      <c r="J230" s="268"/>
      <c r="K230" s="268"/>
      <c r="L230" s="268"/>
      <c r="M230" s="268"/>
      <c r="N230" s="268"/>
      <c r="O230" s="268"/>
      <c r="P230" s="268"/>
      <c r="Q230" s="268"/>
    </row>
    <row r="231" spans="1:20">
      <c r="A231" t="s">
        <v>356</v>
      </c>
      <c r="B231" s="71" t="s">
        <v>357</v>
      </c>
      <c r="E231" s="44">
        <v>2800</v>
      </c>
      <c r="F231" s="54">
        <v>2997.858672376874</v>
      </c>
      <c r="G231" s="54">
        <v>3209.6987926947263</v>
      </c>
      <c r="H231" s="54">
        <v>3436.5083433562381</v>
      </c>
      <c r="I231" s="54">
        <v>3679.3451213664221</v>
      </c>
      <c r="J231" s="54">
        <v>3939.3416716985248</v>
      </c>
      <c r="K231" s="54">
        <v>4217.7105692703699</v>
      </c>
      <c r="L231" s="54">
        <v>4515.7500741652784</v>
      </c>
      <c r="M231" s="54">
        <v>4834.8501864724612</v>
      </c>
      <c r="N231" s="54">
        <v>5176.4991289855052</v>
      </c>
      <c r="O231" s="54">
        <v>5542.2902879930471</v>
      </c>
      <c r="P231" s="54">
        <v>5933.9296445321706</v>
      </c>
      <c r="Q231" s="54">
        <v>6353.2437307624959</v>
      </c>
    </row>
    <row r="232" spans="1:20">
      <c r="A232" t="s">
        <v>350</v>
      </c>
      <c r="B232" s="71" t="s">
        <v>1</v>
      </c>
      <c r="E232" s="68">
        <v>8.6329160757230069E-3</v>
      </c>
      <c r="F232" s="68">
        <v>9.2429508305385526E-3</v>
      </c>
      <c r="G232" s="68">
        <v>9.8960929663153667E-3</v>
      </c>
      <c r="H232" s="68">
        <v>1.0595388614898681E-2</v>
      </c>
      <c r="I232" s="68">
        <v>1.134409915942043E-2</v>
      </c>
      <c r="J232" s="68">
        <v>1.214571644477562E-2</v>
      </c>
      <c r="K232" s="68">
        <v>1.3003979062928932E-2</v>
      </c>
      <c r="L232" s="68">
        <v>1.392288978900314E-2</v>
      </c>
      <c r="M232" s="68">
        <v>1.4906734249468031E-2</v>
      </c>
      <c r="N232" s="68">
        <v>1.5960100909494682E-2</v>
      </c>
      <c r="O232" s="68">
        <v>1.708790247269238E-2</v>
      </c>
      <c r="P232" s="68">
        <v>1.8295398793032529E-2</v>
      </c>
      <c r="Q232" s="68">
        <v>1.9588221405816415E-2</v>
      </c>
    </row>
    <row r="233" spans="1:20">
      <c r="A233" t="s">
        <v>371</v>
      </c>
      <c r="B233" s="71" t="s">
        <v>98</v>
      </c>
      <c r="E233" s="44">
        <v>14056000</v>
      </c>
      <c r="F233" s="44">
        <v>15049250.535331907</v>
      </c>
      <c r="G233" s="44">
        <v>16112687.939327527</v>
      </c>
      <c r="H233" s="44">
        <v>17251271.883648314</v>
      </c>
      <c r="I233" s="44">
        <v>18470312.50925944</v>
      </c>
      <c r="J233" s="44">
        <v>19775495.191926595</v>
      </c>
      <c r="K233" s="44">
        <v>21172907.057737257</v>
      </c>
      <c r="L233" s="44">
        <v>22669065.372309696</v>
      </c>
      <c r="M233" s="44">
        <v>24270947.936091755</v>
      </c>
      <c r="N233" s="44">
        <v>25986025.627507236</v>
      </c>
      <c r="O233" s="44">
        <v>27822297.245725095</v>
      </c>
      <c r="P233" s="44">
        <v>29788326.815551497</v>
      </c>
      <c r="Q233" s="44">
        <v>31893283.528427731</v>
      </c>
    </row>
    <row r="234" spans="1:20">
      <c r="A234" s="55" t="s">
        <v>297</v>
      </c>
      <c r="B234" s="71" t="s">
        <v>217</v>
      </c>
      <c r="E234" s="44">
        <v>3646.2730158730164</v>
      </c>
      <c r="F234" s="44">
        <v>3864.8932395227903</v>
      </c>
      <c r="G234" s="44">
        <v>4096.6213138410749</v>
      </c>
      <c r="H234" s="44">
        <v>4342.2431485039224</v>
      </c>
      <c r="I234" s="44">
        <v>4602.591774110153</v>
      </c>
      <c r="J234" s="44">
        <v>4878.5501674186853</v>
      </c>
      <c r="K234" s="44">
        <v>5171.0542459791213</v>
      </c>
      <c r="L234" s="44">
        <v>5481.0960423119159</v>
      </c>
      <c r="M234" s="44">
        <v>5809.7270684034229</v>
      </c>
      <c r="N234" s="44">
        <v>6158.0618819265419</v>
      </c>
      <c r="O234" s="44">
        <v>6527.2818662818809</v>
      </c>
      <c r="P234" s="44">
        <v>6918.6392372795108</v>
      </c>
      <c r="Q234" s="44">
        <v>7333.4612900500179</v>
      </c>
    </row>
    <row r="235" spans="1:20">
      <c r="A235" t="s">
        <v>368</v>
      </c>
      <c r="B235" s="71" t="s">
        <v>218</v>
      </c>
      <c r="E235" s="53">
        <v>619207.04845814977</v>
      </c>
      <c r="F235" s="53">
        <v>654315.2406666046</v>
      </c>
      <c r="G235" s="53">
        <v>691531.67121577368</v>
      </c>
      <c r="H235" s="53">
        <v>730986.09676475904</v>
      </c>
      <c r="I235" s="53">
        <v>772816.42298156652</v>
      </c>
      <c r="J235" s="53">
        <v>817169.22280688398</v>
      </c>
      <c r="K235" s="53">
        <v>864200.28807090828</v>
      </c>
      <c r="L235" s="53">
        <v>914075.21662539081</v>
      </c>
      <c r="M235" s="53">
        <v>966970.03729449201</v>
      </c>
      <c r="N235" s="53">
        <v>1023071.8750987098</v>
      </c>
      <c r="O235" s="53">
        <v>1082579.659366735</v>
      </c>
      <c r="P235" s="53">
        <v>1145704.877521211</v>
      </c>
      <c r="Q235" s="53">
        <v>1212672.3775067574</v>
      </c>
    </row>
    <row r="236" spans="1:20">
      <c r="A236" t="s">
        <v>369</v>
      </c>
      <c r="B236" s="71" t="s">
        <v>217</v>
      </c>
      <c r="E236" s="53">
        <v>5591.4396475770927</v>
      </c>
      <c r="F236" s="53">
        <v>5908.4666232194395</v>
      </c>
      <c r="G236" s="53">
        <v>6244.5309910784363</v>
      </c>
      <c r="H236" s="53">
        <v>6600.8044537857741</v>
      </c>
      <c r="I236" s="53">
        <v>6978.5322995235456</v>
      </c>
      <c r="J236" s="53">
        <v>7379.0380819461625</v>
      </c>
      <c r="K236" s="53">
        <v>7803.7286012803015</v>
      </c>
      <c r="L236" s="53">
        <v>8254.0992061272791</v>
      </c>
      <c r="M236" s="53">
        <v>8731.7394367692632</v>
      </c>
      <c r="N236" s="53">
        <v>9238.3390321413481</v>
      </c>
      <c r="O236" s="53">
        <v>9775.6943240816163</v>
      </c>
      <c r="P236" s="53">
        <v>10345.715044016537</v>
      </c>
      <c r="Q236" s="53">
        <v>10950.431568886019</v>
      </c>
    </row>
    <row r="237" spans="1:20" ht="17" thickBot="1">
      <c r="A237" s="70" t="s">
        <v>252</v>
      </c>
      <c r="B237" s="86" t="s">
        <v>211</v>
      </c>
      <c r="C237" s="16"/>
      <c r="D237" s="16"/>
      <c r="E237" s="212">
        <v>1.9451666317040763E-3</v>
      </c>
      <c r="F237" s="212">
        <v>2.043573383696649E-3</v>
      </c>
      <c r="G237" s="212">
        <v>2.1479096772373616E-3</v>
      </c>
      <c r="H237" s="212">
        <v>2.2585613052818515E-3</v>
      </c>
      <c r="I237" s="212">
        <v>2.3759405254133925E-3</v>
      </c>
      <c r="J237" s="212">
        <v>2.5004879145274772E-3</v>
      </c>
      <c r="K237" s="212">
        <v>2.6326743553011802E-3</v>
      </c>
      <c r="L237" s="212">
        <v>2.7730031638153632E-3</v>
      </c>
      <c r="M237" s="212">
        <v>2.9220123683658403E-3</v>
      </c>
      <c r="N237" s="212">
        <v>3.0802771502148061E-3</v>
      </c>
      <c r="O237" s="212">
        <v>3.2484124577997356E-3</v>
      </c>
      <c r="P237" s="212">
        <v>3.4270758067370261E-3</v>
      </c>
      <c r="Q237" s="212">
        <v>3.6169702788360009E-3</v>
      </c>
    </row>
    <row r="238" spans="1:20" ht="17" thickTop="1">
      <c r="E238" s="55"/>
    </row>
    <row r="239" spans="1:20" ht="17" thickBot="1">
      <c r="A239" s="52" t="s">
        <v>288</v>
      </c>
      <c r="E239" s="55"/>
    </row>
    <row r="240" spans="1:20">
      <c r="A240" t="s">
        <v>365</v>
      </c>
      <c r="B240" s="14" t="s">
        <v>366</v>
      </c>
      <c r="E240" s="98">
        <v>94249</v>
      </c>
      <c r="F240" s="54">
        <v>97076.47</v>
      </c>
      <c r="G240" s="54">
        <v>99988.7641</v>
      </c>
      <c r="H240" s="54">
        <v>102988.427023</v>
      </c>
      <c r="I240" s="54">
        <v>106078.07983369</v>
      </c>
      <c r="J240" s="54">
        <v>109260.42222870071</v>
      </c>
      <c r="K240" s="54">
        <v>112538.23489556173</v>
      </c>
      <c r="L240" s="54">
        <v>115914.38194242859</v>
      </c>
      <c r="M240" s="54">
        <v>119391.81340070145</v>
      </c>
      <c r="N240" s="54">
        <v>122973.56780272249</v>
      </c>
      <c r="O240" s="54">
        <v>126662.77483680416</v>
      </c>
      <c r="P240" s="54">
        <v>130462.65808190829</v>
      </c>
      <c r="Q240" s="54">
        <v>134376.53782436554</v>
      </c>
    </row>
    <row r="241" spans="1:24">
      <c r="A241" t="s">
        <v>367</v>
      </c>
      <c r="B241" s="14" t="s">
        <v>98</v>
      </c>
      <c r="E241" s="76">
        <v>24267720.680422813</v>
      </c>
      <c r="F241" s="76">
        <v>24995752.300835498</v>
      </c>
      <c r="G241" s="76">
        <v>25745624.869860563</v>
      </c>
      <c r="H241" s="76">
        <v>26517993.615956377</v>
      </c>
      <c r="I241" s="76">
        <v>27313533.424435072</v>
      </c>
      <c r="J241" s="76">
        <v>28132939.427168127</v>
      </c>
      <c r="K241" s="76">
        <v>28976927.609983169</v>
      </c>
      <c r="L241" s="76">
        <v>29846235.438282665</v>
      </c>
      <c r="M241" s="76">
        <v>30741622.501431145</v>
      </c>
      <c r="N241" s="76">
        <v>31663871.176474079</v>
      </c>
      <c r="O241" s="76">
        <v>32613787.311768301</v>
      </c>
      <c r="P241" s="76">
        <v>33592200.931121349</v>
      </c>
      <c r="Q241" s="76">
        <v>34599966.959054992</v>
      </c>
    </row>
    <row r="242" spans="1:24">
      <c r="A242" t="s">
        <v>297</v>
      </c>
      <c r="B242" s="14" t="s">
        <v>219</v>
      </c>
      <c r="E242" s="76">
        <v>3664.4258227438445</v>
      </c>
      <c r="F242" s="76">
        <v>3736.6150114518982</v>
      </c>
      <c r="G242" s="76">
        <v>3810.2263271775009</v>
      </c>
      <c r="H242" s="76">
        <v>3885.2877858228967</v>
      </c>
      <c r="I242" s="76">
        <v>3961.8279552036083</v>
      </c>
      <c r="J242" s="76">
        <v>4039.8759659211196</v>
      </c>
      <c r="K242" s="76">
        <v>4119.4615224497657</v>
      </c>
      <c r="L242" s="76">
        <v>4200.6149144420269</v>
      </c>
      <c r="M242" s="76">
        <v>4283.3670282565345</v>
      </c>
      <c r="N242" s="76">
        <v>4367.7493587131885</v>
      </c>
      <c r="O242" s="76">
        <v>4453.7940210798379</v>
      </c>
      <c r="P242" s="76">
        <v>4541.5337632951114</v>
      </c>
      <c r="Q242" s="76">
        <v>4631.0019784320257</v>
      </c>
    </row>
    <row r="243" spans="1:24">
      <c r="A243" t="s">
        <v>368</v>
      </c>
      <c r="B243" s="14" t="s">
        <v>218</v>
      </c>
      <c r="E243" s="76">
        <v>1069062.5850406527</v>
      </c>
      <c r="F243" s="76">
        <v>1086771.8391667607</v>
      </c>
      <c r="G243" s="76">
        <v>1104962.4407665478</v>
      </c>
      <c r="H243" s="76">
        <v>1123643.7972862872</v>
      </c>
      <c r="I243" s="76">
        <v>1142825.6662943542</v>
      </c>
      <c r="J243" s="76">
        <v>1162518.1581474431</v>
      </c>
      <c r="K243" s="76">
        <v>1182731.7391829863</v>
      </c>
      <c r="L243" s="76">
        <v>1203477.2354146233</v>
      </c>
      <c r="M243" s="76">
        <v>1224765.8367104039</v>
      </c>
      <c r="N243" s="76">
        <v>1246609.101435987</v>
      </c>
      <c r="O243" s="76">
        <v>1269018.9615474043</v>
      </c>
      <c r="P243" s="76">
        <v>1292007.7281200516</v>
      </c>
      <c r="Q243" s="76">
        <v>1315588.0973024708</v>
      </c>
    </row>
    <row r="244" spans="1:24">
      <c r="A244" t="s">
        <v>369</v>
      </c>
      <c r="B244" s="14" t="s">
        <v>219</v>
      </c>
      <c r="E244" s="76">
        <v>9653.6351429170954</v>
      </c>
      <c r="F244" s="76">
        <v>9813.5497076758493</v>
      </c>
      <c r="G244" s="76">
        <v>9977.810840121927</v>
      </c>
      <c r="H244" s="76">
        <v>10146.503489495171</v>
      </c>
      <c r="I244" s="76">
        <v>10319.715766638021</v>
      </c>
      <c r="J244" s="76">
        <v>10497.538968071411</v>
      </c>
      <c r="K244" s="76">
        <v>10680.067604822367</v>
      </c>
      <c r="L244" s="76">
        <v>10867.399435794048</v>
      </c>
      <c r="M244" s="76">
        <v>11059.635505494947</v>
      </c>
      <c r="N244" s="76">
        <v>11256.88018596696</v>
      </c>
      <c r="O244" s="76">
        <v>11459.24122277306</v>
      </c>
      <c r="P244" s="76">
        <v>11666.829784924066</v>
      </c>
      <c r="Q244" s="76">
        <v>11879.760518641311</v>
      </c>
    </row>
    <row r="245" spans="1:24" s="16" customFormat="1" ht="17" thickBot="1">
      <c r="A245" s="16" t="s">
        <v>282</v>
      </c>
      <c r="B245" s="127" t="s">
        <v>271</v>
      </c>
      <c r="E245" s="119">
        <v>5.9892093201732513E-3</v>
      </c>
      <c r="F245" s="119">
        <v>6.0769346962239509E-3</v>
      </c>
      <c r="G245" s="213">
        <v>6.1675845129444259E-3</v>
      </c>
      <c r="H245" s="213">
        <v>6.2612157036722746E-3</v>
      </c>
      <c r="I245" s="213">
        <v>6.3578878114344123E-3</v>
      </c>
      <c r="J245" s="213">
        <v>6.4576630021502919E-3</v>
      </c>
      <c r="K245" s="213">
        <v>6.560606082372601E-3</v>
      </c>
      <c r="L245" s="213">
        <v>6.6667845213520217E-3</v>
      </c>
      <c r="M245" s="213">
        <v>6.7762684772384131E-3</v>
      </c>
      <c r="N245" s="213">
        <v>6.8891308272537718E-3</v>
      </c>
      <c r="O245" s="213">
        <v>7.0054472016932226E-3</v>
      </c>
      <c r="P245" s="213">
        <v>7.1252960216289544E-3</v>
      </c>
      <c r="Q245" s="213">
        <v>7.2487585402092854E-3</v>
      </c>
    </row>
    <row r="246" spans="1:24" ht="17" thickTop="1">
      <c r="E246" s="55"/>
      <c r="Q246">
        <v>1.0287534436716745E-2</v>
      </c>
    </row>
    <row r="247" spans="1:24" ht="17" thickBot="1">
      <c r="A247" s="52" t="s">
        <v>289</v>
      </c>
      <c r="E247" s="55">
        <v>33082.680000000008</v>
      </c>
    </row>
    <row r="248" spans="1:24">
      <c r="A248" t="s">
        <v>356</v>
      </c>
      <c r="B248" s="14" t="s">
        <v>357</v>
      </c>
      <c r="E248" s="75">
        <v>22055.120000000003</v>
      </c>
      <c r="F248" s="54">
        <v>23079.388752189025</v>
      </c>
      <c r="G248" s="54">
        <v>24151.225891070608</v>
      </c>
      <c r="H248" s="54">
        <v>25272.840555025377</v>
      </c>
      <c r="I248" s="54">
        <v>26446.544477723055</v>
      </c>
      <c r="J248" s="54">
        <v>27674.75675278249</v>
      </c>
      <c r="K248" s="54">
        <v>28960.008819708775</v>
      </c>
      <c r="L248" s="54">
        <v>30304.949681383805</v>
      </c>
      <c r="M248" s="54">
        <v>31712.351363863978</v>
      </c>
      <c r="N248" s="54">
        <v>32029.474877502616</v>
      </c>
      <c r="O248" s="54">
        <v>32349.769626277644</v>
      </c>
      <c r="P248" s="54">
        <v>32673.267322540421</v>
      </c>
      <c r="Q248" s="54">
        <v>32999.999995765829</v>
      </c>
    </row>
    <row r="249" spans="1:24">
      <c r="A249" t="s">
        <v>350</v>
      </c>
      <c r="B249" s="14" t="s">
        <v>1</v>
      </c>
      <c r="E249" s="115">
        <v>6.8000000000000005E-2</v>
      </c>
      <c r="F249" s="115">
        <v>7.1158009348797638E-2</v>
      </c>
      <c r="G249" s="115">
        <v>7.4462680801228975E-2</v>
      </c>
      <c r="H249" s="115">
        <v>7.7920825538093902E-2</v>
      </c>
      <c r="I249" s="115">
        <v>8.1539571060378166E-2</v>
      </c>
      <c r="J249" s="115">
        <v>8.5326375879578503E-2</v>
      </c>
      <c r="K249" s="115">
        <v>8.9289044890265692E-2</v>
      </c>
      <c r="L249" s="115">
        <v>9.3435745456569658E-2</v>
      </c>
      <c r="M249" s="115">
        <v>9.7775024245742054E-2</v>
      </c>
      <c r="N249" s="115">
        <v>9.8752774488199468E-2</v>
      </c>
      <c r="O249" s="115">
        <v>9.9740302233081474E-2</v>
      </c>
      <c r="P249" s="115">
        <v>0.10073770525541229</v>
      </c>
      <c r="Q249" s="115">
        <v>0.10174508230796642</v>
      </c>
    </row>
    <row r="250" spans="1:24">
      <c r="A250" t="s">
        <v>277</v>
      </c>
      <c r="B250" s="14" t="s">
        <v>98</v>
      </c>
      <c r="E250" s="98">
        <v>11027560.000000002</v>
      </c>
      <c r="F250" s="98">
        <v>11539694.376094513</v>
      </c>
      <c r="G250" s="98">
        <v>12075612.945535304</v>
      </c>
      <c r="H250" s="98">
        <v>12636420.277512688</v>
      </c>
      <c r="I250" s="98">
        <v>13223272.238861527</v>
      </c>
      <c r="J250" s="98">
        <v>13837378.376391245</v>
      </c>
      <c r="K250" s="98">
        <v>14480004.409854388</v>
      </c>
      <c r="L250" s="98">
        <v>15152474.840691902</v>
      </c>
      <c r="M250" s="98">
        <v>15856175.681931989</v>
      </c>
      <c r="N250" s="98">
        <v>16014737.438751308</v>
      </c>
      <c r="O250" s="98">
        <v>16174884.813138822</v>
      </c>
      <c r="P250" s="98">
        <v>16336633.661270211</v>
      </c>
      <c r="Q250" s="98">
        <v>16499999.997882914</v>
      </c>
    </row>
    <row r="251" spans="1:24">
      <c r="A251" t="s">
        <v>368</v>
      </c>
      <c r="B251" s="14" t="s">
        <v>218</v>
      </c>
      <c r="E251" s="76">
        <v>485795.59471365646</v>
      </c>
      <c r="F251" s="76">
        <v>501725.84243889188</v>
      </c>
      <c r="G251" s="76">
        <v>518266.65002297441</v>
      </c>
      <c r="H251" s="76">
        <v>535441.53718274098</v>
      </c>
      <c r="I251" s="76">
        <v>553274.989073704</v>
      </c>
      <c r="J251" s="76">
        <v>571792.49489220011</v>
      </c>
      <c r="K251" s="76">
        <v>591020.58815732191</v>
      </c>
      <c r="L251" s="76">
        <v>610986.88873757655</v>
      </c>
      <c r="M251" s="76">
        <v>631720.14669051743</v>
      </c>
      <c r="N251" s="76">
        <v>630501.47396658675</v>
      </c>
      <c r="O251" s="76">
        <v>629372.94992758043</v>
      </c>
      <c r="P251" s="76">
        <v>628332.06389500794</v>
      </c>
      <c r="Q251" s="76">
        <v>627376.42577501549</v>
      </c>
      <c r="R251" s="76"/>
      <c r="S251" s="76"/>
      <c r="T251" s="76"/>
      <c r="U251" s="76"/>
      <c r="V251" s="76"/>
      <c r="W251" s="76"/>
      <c r="X251" s="76"/>
    </row>
    <row r="252" spans="1:24">
      <c r="A252" t="s">
        <v>369</v>
      </c>
      <c r="B252" s="14" t="s">
        <v>219</v>
      </c>
      <c r="E252" s="76">
        <v>4386.7342202643176</v>
      </c>
      <c r="F252" s="76">
        <v>4530.5843572231943</v>
      </c>
      <c r="G252" s="76">
        <v>4679.9478497074588</v>
      </c>
      <c r="H252" s="76">
        <v>4835.0370807601503</v>
      </c>
      <c r="I252" s="76">
        <v>4996.0731513355477</v>
      </c>
      <c r="J252" s="76">
        <v>5163.2862288765664</v>
      </c>
      <c r="K252" s="76">
        <v>5336.9159110606161</v>
      </c>
      <c r="L252" s="76">
        <v>5517.2116053003156</v>
      </c>
      <c r="M252" s="76">
        <v>5704.4329246153729</v>
      </c>
      <c r="N252" s="76">
        <v>5693.4283099182785</v>
      </c>
      <c r="O252" s="76">
        <v>5683.2377378460515</v>
      </c>
      <c r="P252" s="76">
        <v>5673.8385369719208</v>
      </c>
      <c r="Q252" s="76">
        <v>5665.2091247483904</v>
      </c>
    </row>
    <row r="253" spans="1:24" s="16" customFormat="1" ht="17" thickBot="1">
      <c r="A253" s="16" t="s">
        <v>252</v>
      </c>
      <c r="B253" s="127" t="s">
        <v>271</v>
      </c>
      <c r="E253" s="119">
        <v>4.3867342202643178E-3</v>
      </c>
      <c r="F253" s="119">
        <v>4.5305843572231944E-3</v>
      </c>
      <c r="G253" s="119">
        <v>4.6799478497074592E-3</v>
      </c>
      <c r="H253" s="119">
        <v>4.8350370807601507E-3</v>
      </c>
      <c r="I253" s="119">
        <v>4.9960731513355476E-3</v>
      </c>
      <c r="J253" s="119">
        <v>5.1632862288765666E-3</v>
      </c>
      <c r="K253" s="119">
        <v>5.3369159110606161E-3</v>
      </c>
      <c r="L253" s="119">
        <v>5.5172116053003152E-3</v>
      </c>
      <c r="M253" s="119">
        <v>5.7044329246153727E-3</v>
      </c>
      <c r="N253" s="119">
        <v>5.6934283099182789E-3</v>
      </c>
      <c r="O253" s="119">
        <v>5.6832377378460515E-3</v>
      </c>
      <c r="P253" s="119">
        <v>5.6738385369719205E-3</v>
      </c>
      <c r="Q253" s="119">
        <v>5.6652091247483905E-3</v>
      </c>
    </row>
    <row r="254" spans="1:24" ht="17" thickTop="1">
      <c r="E254" s="55"/>
      <c r="Q254" t="s">
        <v>744</v>
      </c>
    </row>
    <row r="255" spans="1:24" ht="17" thickBot="1">
      <c r="A255" s="52" t="s">
        <v>419</v>
      </c>
      <c r="E255" s="55"/>
    </row>
    <row r="256" spans="1:24">
      <c r="A256" s="55" t="s">
        <v>637</v>
      </c>
      <c r="B256" s="14" t="s">
        <v>399</v>
      </c>
      <c r="E256" s="75">
        <v>1018.86</v>
      </c>
      <c r="F256" s="75">
        <v>1049.4258</v>
      </c>
      <c r="G256" s="75">
        <v>1080.908574</v>
      </c>
      <c r="H256" s="75">
        <v>1113.33583122</v>
      </c>
      <c r="I256" s="75">
        <v>1146.7359061566001</v>
      </c>
      <c r="J256" s="75">
        <v>1181.1379833412982</v>
      </c>
      <c r="K256" s="75">
        <v>1216.5721228415371</v>
      </c>
      <c r="L256" s="75">
        <v>1253.0692865267831</v>
      </c>
      <c r="M256" s="75">
        <v>1290.6613651225866</v>
      </c>
      <c r="N256" s="75">
        <v>1329.3812060762643</v>
      </c>
      <c r="O256" s="75">
        <v>1369.2626422585522</v>
      </c>
      <c r="P256" s="75">
        <v>1410.3405215263087</v>
      </c>
      <c r="Q256" s="75">
        <v>1452.6507371720982</v>
      </c>
    </row>
    <row r="257" spans="1:17">
      <c r="A257" s="55" t="s">
        <v>639</v>
      </c>
      <c r="B257" s="14" t="s">
        <v>399</v>
      </c>
      <c r="E257" s="75">
        <v>1</v>
      </c>
      <c r="F257" s="75">
        <v>1.6593304096333998</v>
      </c>
      <c r="G257" s="75">
        <v>2.7533774083341465</v>
      </c>
      <c r="H257" s="75">
        <v>4.5687628628464481</v>
      </c>
      <c r="I257" s="75">
        <v>7.5810871527248613</v>
      </c>
      <c r="J257" s="75">
        <v>12.579528450597449</v>
      </c>
      <c r="K257" s="75">
        <v>20.873594096924872</v>
      </c>
      <c r="L257" s="75">
        <v>34.636189443371663</v>
      </c>
      <c r="M257" s="75">
        <v>57.472882417209938</v>
      </c>
      <c r="N257" s="75">
        <v>95.366501524161194</v>
      </c>
      <c r="O257" s="75">
        <v>158.24453603939065</v>
      </c>
      <c r="P257" s="75">
        <v>262.57997080848941</v>
      </c>
      <c r="Q257" s="75">
        <v>435.70693052317688</v>
      </c>
    </row>
    <row r="258" spans="1:17">
      <c r="A258" s="55" t="s">
        <v>642</v>
      </c>
      <c r="B258" s="14" t="s">
        <v>399</v>
      </c>
      <c r="E258" s="75">
        <v>1</v>
      </c>
      <c r="F258" s="75">
        <v>2.6593304096333998</v>
      </c>
      <c r="G258" s="75">
        <v>5.4127078179675463</v>
      </c>
      <c r="H258" s="75">
        <v>9.9814706808139952</v>
      </c>
      <c r="I258" s="75">
        <v>17.562557833538857</v>
      </c>
      <c r="J258" s="75">
        <v>30.142086284136305</v>
      </c>
      <c r="K258" s="75">
        <v>51.015680381061173</v>
      </c>
      <c r="L258" s="75">
        <v>85.651869824432836</v>
      </c>
      <c r="M258" s="75">
        <v>143.12475224164277</v>
      </c>
      <c r="N258" s="75">
        <v>238.49125376580395</v>
      </c>
      <c r="O258" s="75">
        <v>396.7357898051946</v>
      </c>
      <c r="P258" s="75">
        <v>659.31576061368401</v>
      </c>
      <c r="Q258" s="75">
        <v>1095.0226911368609</v>
      </c>
    </row>
    <row r="259" spans="1:17">
      <c r="A259" s="55" t="s">
        <v>638</v>
      </c>
      <c r="B259" s="14" t="s">
        <v>399</v>
      </c>
      <c r="E259" s="98">
        <v>33962</v>
      </c>
      <c r="F259" s="98">
        <v>33962</v>
      </c>
      <c r="G259" s="98">
        <v>33962</v>
      </c>
      <c r="H259" s="98">
        <v>33962</v>
      </c>
      <c r="I259" s="98">
        <v>33962</v>
      </c>
      <c r="J259" s="98">
        <v>33962</v>
      </c>
      <c r="K259" s="98">
        <v>33962</v>
      </c>
      <c r="L259" s="98">
        <v>33962</v>
      </c>
      <c r="M259" s="98">
        <v>33962</v>
      </c>
      <c r="N259" s="98">
        <v>33962</v>
      </c>
      <c r="O259" s="98">
        <v>33962</v>
      </c>
      <c r="P259" s="98">
        <v>33962</v>
      </c>
      <c r="Q259" s="98">
        <v>33962</v>
      </c>
    </row>
    <row r="260" spans="1:17">
      <c r="A260" s="55" t="s">
        <v>677</v>
      </c>
      <c r="B260" s="14" t="s">
        <v>1</v>
      </c>
      <c r="E260" s="243">
        <v>2.9444673458571344E-5</v>
      </c>
      <c r="F260" s="115">
        <v>7.8303115530104227E-5</v>
      </c>
      <c r="G260" s="115">
        <v>1.5937541422671062E-4</v>
      </c>
      <c r="H260" s="115">
        <v>2.9390114483287188E-4</v>
      </c>
      <c r="I260" s="115">
        <v>5.1712378050582585E-4</v>
      </c>
      <c r="J260" s="115">
        <v>8.8752388799647559E-4</v>
      </c>
      <c r="K260" s="115">
        <v>1.5021400500871908E-3</v>
      </c>
      <c r="L260" s="115">
        <v>2.5219913380964852E-3</v>
      </c>
      <c r="M260" s="115">
        <v>4.2142615935940987E-3</v>
      </c>
      <c r="N260" s="116">
        <v>7.0222970898593711E-3</v>
      </c>
      <c r="O260" s="116">
        <v>1.1681755780142354E-2</v>
      </c>
      <c r="P260" s="116">
        <v>1.941333727735952E-2</v>
      </c>
      <c r="Q260" s="116">
        <v>3.2242585570250892E-2</v>
      </c>
    </row>
    <row r="261" spans="1:17">
      <c r="A261" s="55" t="s">
        <v>678</v>
      </c>
      <c r="B261" s="14" t="s">
        <v>1</v>
      </c>
      <c r="E261" s="116">
        <v>9.8148911528571142E-4</v>
      </c>
      <c r="F261" s="116">
        <v>1.5811793550657891E-3</v>
      </c>
      <c r="G261" s="116">
        <v>2.5472805698496998E-3</v>
      </c>
      <c r="H261" s="116">
        <v>4.1036700110872841E-3</v>
      </c>
      <c r="I261" s="116">
        <v>6.6110140199007392E-3</v>
      </c>
      <c r="J261" s="116">
        <v>1.0650346215275769E-2</v>
      </c>
      <c r="K261" s="116">
        <v>1.7157711988476768E-2</v>
      </c>
      <c r="L261" s="116">
        <v>2.7641080837098108E-2</v>
      </c>
      <c r="M261" s="116">
        <v>4.4529792221487299E-2</v>
      </c>
      <c r="N261" s="116">
        <v>7.1737512978418155E-2</v>
      </c>
      <c r="O261" s="116">
        <v>0.11556916193840772</v>
      </c>
      <c r="P261" s="116">
        <v>0.18618196584489982</v>
      </c>
      <c r="Q261" s="116">
        <v>0.29993922102113518</v>
      </c>
    </row>
    <row r="262" spans="1:17">
      <c r="A262" s="55" t="s">
        <v>367</v>
      </c>
      <c r="B262" s="14" t="s">
        <v>98</v>
      </c>
      <c r="E262" s="228">
        <v>21500</v>
      </c>
      <c r="F262" s="228">
        <v>57175.603807118096</v>
      </c>
      <c r="G262" s="228">
        <v>116373.21808630225</v>
      </c>
      <c r="H262" s="228">
        <v>214601.6196375009</v>
      </c>
      <c r="I262" s="228">
        <v>377594.99342108541</v>
      </c>
      <c r="J262" s="228">
        <v>648054.8551089305</v>
      </c>
      <c r="K262" s="228">
        <v>1096837.1281928152</v>
      </c>
      <c r="L262" s="228">
        <v>1841515.2012253059</v>
      </c>
      <c r="M262" s="228">
        <v>3077182.1731953197</v>
      </c>
      <c r="N262" s="228">
        <v>5127561.9559647851</v>
      </c>
      <c r="O262" s="228">
        <v>8529819.4808116835</v>
      </c>
      <c r="P262" s="228">
        <v>14175288.853194207</v>
      </c>
      <c r="Q262" s="228">
        <v>23542987.85944251</v>
      </c>
    </row>
    <row r="263" spans="1:17">
      <c r="A263" s="55" t="s">
        <v>155</v>
      </c>
      <c r="B263" s="14" t="s">
        <v>95</v>
      </c>
      <c r="E263" s="227">
        <v>42.354999999999997</v>
      </c>
      <c r="F263" s="227">
        <v>111.35961452549455</v>
      </c>
      <c r="G263" s="227">
        <v>224.08910209147948</v>
      </c>
      <c r="H263" s="227">
        <v>408.55583808025091</v>
      </c>
      <c r="I263" s="227">
        <v>710.71484330709768</v>
      </c>
      <c r="J263" s="227">
        <v>1205.9565486740496</v>
      </c>
      <c r="K263" s="227">
        <v>2017.9609955608971</v>
      </c>
      <c r="L263" s="227">
        <v>3349.6286765021905</v>
      </c>
      <c r="M263" s="227">
        <v>5533.8234404942541</v>
      </c>
      <c r="N263" s="227">
        <v>9116.6176419401781</v>
      </c>
      <c r="O263" s="227">
        <v>14993.858125218445</v>
      </c>
      <c r="P263" s="227">
        <v>24635.20652466395</v>
      </c>
      <c r="Q263" s="227">
        <v>40451.683614464477</v>
      </c>
    </row>
    <row r="264" spans="1:17">
      <c r="A264" s="55" t="s">
        <v>297</v>
      </c>
      <c r="B264" s="14" t="s">
        <v>271</v>
      </c>
      <c r="E264" s="229">
        <v>1.1859399999999998E-6</v>
      </c>
      <c r="F264" s="229">
        <v>3.1180692067138478E-6</v>
      </c>
      <c r="G264" s="229">
        <v>6.2744948585614257E-6</v>
      </c>
      <c r="H264" s="229">
        <v>9.1607826735648039E-6</v>
      </c>
      <c r="I264" s="229">
        <v>1.2761439721900334E-5</v>
      </c>
      <c r="J264" s="229">
        <v>1.7340398588672386E-5</v>
      </c>
      <c r="K264" s="229">
        <v>2.3236103999968081E-5</v>
      </c>
      <c r="L264" s="229">
        <v>3.0886616663051056E-5</v>
      </c>
      <c r="M264" s="229">
        <v>4.0862233287107442E-5</v>
      </c>
      <c r="N264" s="229">
        <v>5.3908055765474743E-5</v>
      </c>
      <c r="O264" s="229">
        <v>7.0999690200811857E-5</v>
      </c>
      <c r="P264" s="229">
        <v>9.3416241982429321E-5</v>
      </c>
      <c r="Q264" s="229">
        <v>1.2283607041712748E-4</v>
      </c>
    </row>
    <row r="265" spans="1:17">
      <c r="A265" s="55" t="s">
        <v>368</v>
      </c>
      <c r="B265" s="14" t="s">
        <v>218</v>
      </c>
      <c r="E265" s="227">
        <v>3307.6923076923076</v>
      </c>
      <c r="F265" s="227">
        <v>8662.9702738057731</v>
      </c>
      <c r="G265" s="227">
        <v>17369.137027806308</v>
      </c>
      <c r="H265" s="227">
        <v>31559.061711397197</v>
      </c>
      <c r="I265" s="227">
        <v>54723.912090012389</v>
      </c>
      <c r="J265" s="227">
        <v>92579.265015561527</v>
      </c>
      <c r="K265" s="227">
        <v>154484.10256236838</v>
      </c>
      <c r="L265" s="227">
        <v>255766.00017018148</v>
      </c>
      <c r="M265" s="227">
        <v>421531.80454730423</v>
      </c>
      <c r="N265" s="227">
        <v>692913.77783307934</v>
      </c>
      <c r="O265" s="227">
        <v>1137309.264108225</v>
      </c>
      <c r="P265" s="227">
        <v>1865169.5859466072</v>
      </c>
      <c r="Q265" s="227">
        <v>3057530.8908366915</v>
      </c>
    </row>
    <row r="266" spans="1:17">
      <c r="A266" s="55" t="s">
        <v>369</v>
      </c>
      <c r="B266" s="14" t="s">
        <v>271</v>
      </c>
      <c r="E266" s="229">
        <v>3.0433441031704638E-5</v>
      </c>
      <c r="F266" s="229">
        <v>7.9587527222595004E-5</v>
      </c>
      <c r="G266" s="229">
        <v>1.592970378951713E-4</v>
      </c>
      <c r="H266" s="229">
        <v>2.8886032897442306E-4</v>
      </c>
      <c r="I266" s="229">
        <v>4.9973510417956001E-4</v>
      </c>
      <c r="J266" s="229">
        <v>8.4317613855984909E-4</v>
      </c>
      <c r="K266" s="229">
        <v>1.4026458387441613E-3</v>
      </c>
      <c r="L266" s="229">
        <v>2.3139561634101494E-3</v>
      </c>
      <c r="M266" s="229">
        <v>3.7979114100989459E-3</v>
      </c>
      <c r="N266" s="229">
        <v>6.2131192301731995E-3</v>
      </c>
      <c r="O266" s="229">
        <v>1.0141253678350896E-2</v>
      </c>
      <c r="P266" s="229">
        <v>1.6524368196249535E-2</v>
      </c>
      <c r="Q266" s="229">
        <v>2.6543513962552216E-2</v>
      </c>
    </row>
    <row r="267" spans="1:17" ht="17" thickBot="1">
      <c r="A267" s="70" t="s">
        <v>282</v>
      </c>
      <c r="B267" s="59" t="s">
        <v>271</v>
      </c>
      <c r="C267" s="16"/>
      <c r="D267" s="16"/>
      <c r="E267" s="119">
        <v>2.9247501031704636E-5</v>
      </c>
      <c r="F267" s="119">
        <v>7.6469458015881152E-5</v>
      </c>
      <c r="G267" s="119">
        <v>1.5302254303660987E-4</v>
      </c>
      <c r="H267" s="119">
        <v>2.7969954630085824E-4</v>
      </c>
      <c r="I267" s="119">
        <v>4.8697366445765966E-4</v>
      </c>
      <c r="J267" s="119">
        <v>8.258357399711767E-4</v>
      </c>
      <c r="K267" s="119">
        <v>1.3794097347441933E-3</v>
      </c>
      <c r="L267" s="241">
        <v>2.2830695467470985E-3</v>
      </c>
      <c r="M267" s="119">
        <v>3.7570491768118383E-3</v>
      </c>
      <c r="N267" s="119">
        <v>6.1592111744077247E-3</v>
      </c>
      <c r="O267" s="119">
        <v>1.0070253988150084E-2</v>
      </c>
      <c r="P267" s="119">
        <v>1.6430951954267106E-2</v>
      </c>
      <c r="Q267" s="107">
        <v>2.6420677892135088E-2</v>
      </c>
    </row>
    <row r="268" spans="1:17" ht="17" thickTop="1">
      <c r="E268" s="55"/>
    </row>
    <row r="269" spans="1:17" ht="17" thickBot="1">
      <c r="A269" s="52" t="s">
        <v>721</v>
      </c>
      <c r="E269" s="55"/>
    </row>
    <row r="270" spans="1:17">
      <c r="A270" t="s">
        <v>148</v>
      </c>
      <c r="B270" s="14" t="s">
        <v>145</v>
      </c>
      <c r="E270" s="75">
        <v>33961</v>
      </c>
      <c r="F270" s="75">
        <v>33959.340669590369</v>
      </c>
      <c r="G270" s="75">
        <v>33956.587292182034</v>
      </c>
      <c r="H270" s="75">
        <v>33952.018529319183</v>
      </c>
      <c r="I270" s="75">
        <v>33944.437442166462</v>
      </c>
      <c r="J270" s="75">
        <v>33931.857913715867</v>
      </c>
      <c r="K270" s="75">
        <v>33910.984319618939</v>
      </c>
      <c r="L270" s="75">
        <v>33876.348130175567</v>
      </c>
      <c r="M270" s="75">
        <v>33818.875247758355</v>
      </c>
      <c r="N270" s="75">
        <v>33723.508746234198</v>
      </c>
      <c r="O270" s="75">
        <v>33565.264210194808</v>
      </c>
      <c r="P270" s="75">
        <v>33302.684239386319</v>
      </c>
      <c r="Q270" s="75">
        <v>32866.977308863141</v>
      </c>
    </row>
    <row r="271" spans="1:17">
      <c r="A271" t="s">
        <v>367</v>
      </c>
      <c r="B271" s="14" t="s">
        <v>98</v>
      </c>
      <c r="E271" s="98">
        <v>730161500</v>
      </c>
      <c r="F271" s="98">
        <v>730125824.39619291</v>
      </c>
      <c r="G271" s="98">
        <v>730066626.78191376</v>
      </c>
      <c r="H271" s="98">
        <v>729968398.38036239</v>
      </c>
      <c r="I271" s="98">
        <v>729805405.00657892</v>
      </c>
      <c r="J271" s="98">
        <v>729534945.14489114</v>
      </c>
      <c r="K271" s="98">
        <v>729086162.87180722</v>
      </c>
      <c r="L271" s="98">
        <v>728341484.79877472</v>
      </c>
      <c r="M271" s="98">
        <v>727105817.82680464</v>
      </c>
      <c r="N271" s="98">
        <v>725055438.04403532</v>
      </c>
      <c r="O271" s="98">
        <v>721653180.5191884</v>
      </c>
      <c r="P271" s="98">
        <v>716007711.14680588</v>
      </c>
      <c r="Q271" s="98">
        <v>706640012.14055753</v>
      </c>
    </row>
    <row r="272" spans="1:17">
      <c r="A272" t="s">
        <v>155</v>
      </c>
      <c r="B272" s="14" t="s">
        <v>218</v>
      </c>
      <c r="E272" s="75">
        <v>112332538.46153846</v>
      </c>
      <c r="F272" s="75">
        <v>110625124.90851408</v>
      </c>
      <c r="G272" s="75">
        <v>108965168.17640506</v>
      </c>
      <c r="H272" s="75">
        <v>107348293.87946507</v>
      </c>
      <c r="I272" s="75">
        <v>105768899.27631581</v>
      </c>
      <c r="J272" s="75">
        <v>104219277.87784162</v>
      </c>
      <c r="K272" s="75">
        <v>102688191.95377569</v>
      </c>
      <c r="L272" s="75">
        <v>101158539.55538541</v>
      </c>
      <c r="M272" s="75">
        <v>99603536.688603416</v>
      </c>
      <c r="N272" s="75">
        <v>97980464.600545362</v>
      </c>
      <c r="O272" s="75">
        <v>96220424.069225162</v>
      </c>
      <c r="P272" s="75">
        <v>94211540.940369248</v>
      </c>
      <c r="Q272" s="75">
        <v>91771430.148124412</v>
      </c>
    </row>
    <row r="273" spans="1:17">
      <c r="A273" t="s">
        <v>297</v>
      </c>
      <c r="B273" s="14" t="s">
        <v>283</v>
      </c>
      <c r="E273" s="75">
        <v>1054039.0446264215</v>
      </c>
      <c r="F273" s="75">
        <v>1036501.0142550173</v>
      </c>
      <c r="G273" s="75">
        <v>1019223.6916146793</v>
      </c>
      <c r="H273" s="75">
        <v>1002139.5902559027</v>
      </c>
      <c r="I273" s="75">
        <v>985166.28750885127</v>
      </c>
      <c r="J273" s="75">
        <v>968198.00488395558</v>
      </c>
      <c r="K273" s="75">
        <v>951092.24535989447</v>
      </c>
      <c r="L273" s="75">
        <v>933648.45279353333</v>
      </c>
      <c r="M273" s="75">
        <v>915573.80495945911</v>
      </c>
      <c r="N273" s="75">
        <v>896428.28449380235</v>
      </c>
      <c r="O273" s="75">
        <v>875536.44261892361</v>
      </c>
      <c r="P273" s="75">
        <v>851845.77210969024</v>
      </c>
      <c r="Q273" s="75">
        <v>818832.73053091567</v>
      </c>
    </row>
    <row r="274" spans="1:17">
      <c r="A274" t="s">
        <v>368</v>
      </c>
      <c r="B274" s="14" t="s">
        <v>218</v>
      </c>
      <c r="E274" s="75">
        <v>112332538.46153846</v>
      </c>
      <c r="F274" s="75">
        <v>112327049.90710661</v>
      </c>
      <c r="G274" s="75">
        <v>112317942.58183289</v>
      </c>
      <c r="H274" s="75">
        <v>112302830.52005576</v>
      </c>
      <c r="I274" s="75">
        <v>112277754.61639675</v>
      </c>
      <c r="J274" s="75">
        <v>112236145.40690634</v>
      </c>
      <c r="K274" s="75">
        <v>112167101.98027803</v>
      </c>
      <c r="L274" s="75">
        <v>112052536.12288842</v>
      </c>
      <c r="M274" s="75">
        <v>111862433.5118161</v>
      </c>
      <c r="N274" s="75">
        <v>111546990.46831313</v>
      </c>
      <c r="O274" s="75">
        <v>111023566.23372129</v>
      </c>
      <c r="P274" s="75">
        <v>110155032.48412398</v>
      </c>
      <c r="Q274" s="75">
        <v>108713848.02162424</v>
      </c>
    </row>
    <row r="275" spans="1:17">
      <c r="A275" t="s">
        <v>369</v>
      </c>
      <c r="B275" s="14" t="s">
        <v>219</v>
      </c>
      <c r="E275" s="75">
        <v>1054039.0446264215</v>
      </c>
      <c r="F275" s="75">
        <v>1052447.1837050943</v>
      </c>
      <c r="G275" s="75">
        <v>1050584.4205874384</v>
      </c>
      <c r="H275" s="75">
        <v>1048392.1867292519</v>
      </c>
      <c r="I275" s="75">
        <v>1045791.9052017035</v>
      </c>
      <c r="J275" s="75">
        <v>1042674.7744904134</v>
      </c>
      <c r="K275" s="75">
        <v>1038885.3757008074</v>
      </c>
      <c r="L275" s="75">
        <v>1034195.2092482211</v>
      </c>
      <c r="M275" s="75">
        <v>1028259.8117236998</v>
      </c>
      <c r="N275" s="75">
        <v>1020549.1238852512</v>
      </c>
      <c r="O275" s="75">
        <v>1010234.3568679884</v>
      </c>
      <c r="P275" s="75">
        <v>996004.28738979122</v>
      </c>
      <c r="Q275" s="75">
        <v>970001.8500135456</v>
      </c>
    </row>
    <row r="276" spans="1:17" ht="17" thickBot="1">
      <c r="A276" s="16" t="s">
        <v>252</v>
      </c>
      <c r="B276" s="59" t="s">
        <v>722</v>
      </c>
      <c r="C276" s="16"/>
      <c r="D276" s="299"/>
      <c r="E276" s="60">
        <v>0</v>
      </c>
      <c r="F276" s="60">
        <v>1.5946169450076996E-2</v>
      </c>
      <c r="G276" s="60">
        <v>3.13607289727591E-2</v>
      </c>
      <c r="H276" s="60">
        <v>4.6252596473349145E-2</v>
      </c>
      <c r="I276" s="60">
        <v>6.0625617692852275E-2</v>
      </c>
      <c r="J276" s="60">
        <v>7.4476769606457785E-2</v>
      </c>
      <c r="K276" s="60">
        <v>8.7793130340912962E-2</v>
      </c>
      <c r="L276" s="60">
        <v>0.1005467564546878</v>
      </c>
      <c r="M276" s="60">
        <v>0.11268600676424068</v>
      </c>
      <c r="N276" s="60">
        <v>0.12412083939144888</v>
      </c>
      <c r="O276" s="60">
        <v>0.13469791424906474</v>
      </c>
      <c r="P276" s="60">
        <v>0.14415851528010099</v>
      </c>
      <c r="Q276" s="60">
        <v>0.15116911948262993</v>
      </c>
    </row>
    <row r="277" spans="1:17" ht="17" thickTop="1">
      <c r="E277" s="55"/>
    </row>
    <row r="278" spans="1:17" ht="17" thickBot="1">
      <c r="A278" s="52" t="s">
        <v>351</v>
      </c>
      <c r="E278" s="55"/>
    </row>
    <row r="279" spans="1:17" s="46" customFormat="1">
      <c r="A279" s="46" t="s">
        <v>356</v>
      </c>
      <c r="B279" s="14" t="s">
        <v>357</v>
      </c>
      <c r="E279" s="110">
        <v>24206</v>
      </c>
      <c r="F279" s="110">
        <v>24206</v>
      </c>
      <c r="G279" s="277">
        <v>81085</v>
      </c>
      <c r="H279" s="277">
        <v>81085</v>
      </c>
      <c r="I279" s="277">
        <v>32434</v>
      </c>
      <c r="J279" s="277">
        <v>32434</v>
      </c>
      <c r="K279" s="277">
        <v>32434</v>
      </c>
      <c r="L279" s="277">
        <v>32434</v>
      </c>
      <c r="M279" s="277">
        <v>32434</v>
      </c>
      <c r="N279" s="277">
        <v>32434</v>
      </c>
      <c r="O279" s="277">
        <v>32434</v>
      </c>
      <c r="P279" s="277">
        <v>48651</v>
      </c>
      <c r="Q279" s="277">
        <v>48651</v>
      </c>
    </row>
    <row r="280" spans="1:17">
      <c r="A280" t="s">
        <v>350</v>
      </c>
      <c r="B280" s="14" t="s">
        <v>1</v>
      </c>
      <c r="E280" s="115">
        <v>7.4631559474625395E-2</v>
      </c>
      <c r="F280" s="115">
        <v>7.4631559474625395E-2</v>
      </c>
      <c r="G280" s="115">
        <v>0.25</v>
      </c>
      <c r="H280" s="115">
        <v>0.25</v>
      </c>
      <c r="I280" s="115">
        <v>0.1</v>
      </c>
      <c r="J280" s="115">
        <v>0.1</v>
      </c>
      <c r="K280" s="115">
        <v>0.1</v>
      </c>
      <c r="L280" s="115">
        <v>0.1</v>
      </c>
      <c r="M280" s="115">
        <v>0.1</v>
      </c>
      <c r="N280" s="115">
        <v>0.1</v>
      </c>
      <c r="O280" s="115">
        <v>0.1</v>
      </c>
      <c r="P280" s="115">
        <v>0.15</v>
      </c>
      <c r="Q280" s="115">
        <v>0.15</v>
      </c>
    </row>
    <row r="281" spans="1:17">
      <c r="A281" t="s">
        <v>361</v>
      </c>
      <c r="B281" s="14" t="s">
        <v>98</v>
      </c>
      <c r="E281" s="98">
        <v>121514120</v>
      </c>
      <c r="F281" s="98">
        <v>121514120</v>
      </c>
      <c r="G281" s="98">
        <v>407046700</v>
      </c>
      <c r="H281" s="98">
        <v>407046700</v>
      </c>
      <c r="I281" s="98">
        <v>162818680</v>
      </c>
      <c r="J281" s="98">
        <v>162818680</v>
      </c>
      <c r="K281" s="98">
        <v>162818680</v>
      </c>
      <c r="L281" s="98">
        <v>162818680</v>
      </c>
      <c r="M281" s="98">
        <v>162818680</v>
      </c>
      <c r="N281" s="98">
        <v>162818680</v>
      </c>
      <c r="O281" s="98">
        <v>162818680</v>
      </c>
      <c r="P281" s="98">
        <v>244228020</v>
      </c>
      <c r="Q281" s="98">
        <v>244228020</v>
      </c>
    </row>
    <row r="282" spans="1:17">
      <c r="A282" t="s">
        <v>298</v>
      </c>
      <c r="B282" s="14" t="s">
        <v>218</v>
      </c>
      <c r="E282" s="98">
        <v>5353044.9339207048</v>
      </c>
      <c r="F282" s="98">
        <v>5283222.6086956523</v>
      </c>
      <c r="G282" s="98">
        <v>17469815.450643778</v>
      </c>
      <c r="H282" s="98">
        <v>17247741.525423728</v>
      </c>
      <c r="I282" s="98">
        <v>6812497.0711297067</v>
      </c>
      <c r="J282" s="98">
        <v>6728044.6280991724</v>
      </c>
      <c r="K282" s="98">
        <v>6645660.4081632644</v>
      </c>
      <c r="L282" s="98">
        <v>6565269.3548387084</v>
      </c>
      <c r="M282" s="98">
        <v>6486799.9999999991</v>
      </c>
      <c r="N282" s="98">
        <v>6410184.2519685021</v>
      </c>
      <c r="O282" s="98">
        <v>6335357.1984435786</v>
      </c>
      <c r="P282" s="98">
        <v>9393385.3846153822</v>
      </c>
      <c r="Q282" s="98">
        <v>9286236.5019011386</v>
      </c>
    </row>
    <row r="283" spans="1:17">
      <c r="A283" t="s">
        <v>296</v>
      </c>
      <c r="B283" s="14" t="s">
        <v>217</v>
      </c>
      <c r="E283" s="98">
        <v>48337.995753303971</v>
      </c>
      <c r="F283" s="98">
        <v>47707.500156521746</v>
      </c>
      <c r="G283" s="98">
        <v>157752.43351931334</v>
      </c>
      <c r="H283" s="98">
        <v>155747.10597457626</v>
      </c>
      <c r="I283" s="98">
        <v>61516.84855230125</v>
      </c>
      <c r="J283" s="98">
        <v>60754.242991735526</v>
      </c>
      <c r="K283" s="98">
        <v>60010.31348571428</v>
      </c>
      <c r="L283" s="98">
        <v>59284.382274193544</v>
      </c>
      <c r="M283" s="98">
        <v>58575.803999999982</v>
      </c>
      <c r="N283" s="98">
        <v>57883.963795275573</v>
      </c>
      <c r="O283" s="98">
        <v>57208.275501945514</v>
      </c>
      <c r="P283" s="98">
        <v>84822.270023076911</v>
      </c>
      <c r="Q283" s="98">
        <v>83854.715612167303</v>
      </c>
    </row>
    <row r="284" spans="1:17" s="16" customFormat="1" ht="17" thickBot="1">
      <c r="A284" s="16" t="s">
        <v>252</v>
      </c>
      <c r="B284" s="127" t="s">
        <v>211</v>
      </c>
      <c r="E284" s="107">
        <v>4.8337995753303969E-2</v>
      </c>
      <c r="F284" s="107">
        <v>4.7707500156521747E-2</v>
      </c>
      <c r="G284" s="107">
        <v>0.15775243351931334</v>
      </c>
      <c r="H284" s="107">
        <v>0.15574710597457625</v>
      </c>
      <c r="I284" s="107">
        <v>6.1516848552301252E-2</v>
      </c>
      <c r="J284" s="107">
        <v>6.0754242991735527E-2</v>
      </c>
      <c r="K284" s="107">
        <v>6.0010313485714277E-2</v>
      </c>
      <c r="L284" s="107">
        <v>5.9284382274193546E-2</v>
      </c>
      <c r="M284" s="107">
        <v>5.8575803999999981E-2</v>
      </c>
      <c r="N284" s="107">
        <v>5.7883963795275571E-2</v>
      </c>
      <c r="O284" s="107">
        <v>5.7208275501945516E-2</v>
      </c>
      <c r="P284" s="107">
        <v>8.4822270023076907E-2</v>
      </c>
      <c r="Q284" s="107">
        <v>8.3854715612167299E-2</v>
      </c>
    </row>
    <row r="285" spans="1:17" ht="17" hidden="1" thickTop="1">
      <c r="E285" s="55"/>
    </row>
    <row r="286" spans="1:17" s="49" customFormat="1" ht="18" hidden="1" thickTop="1" thickBot="1">
      <c r="A286" s="102" t="s">
        <v>121</v>
      </c>
      <c r="B286" s="92"/>
    </row>
    <row r="287" spans="1:17" s="49" customFormat="1" ht="17" hidden="1" thickTop="1">
      <c r="A287" s="103" t="s">
        <v>148</v>
      </c>
      <c r="B287" s="92" t="s">
        <v>193</v>
      </c>
      <c r="E287" s="104" t="e">
        <v>#REF!</v>
      </c>
      <c r="F287" s="104">
        <v>460530</v>
      </c>
      <c r="G287" s="104">
        <v>458782.31593064166</v>
      </c>
      <c r="H287" s="104">
        <v>456064.65642031835</v>
      </c>
      <c r="I287" s="104">
        <v>451815.61183120956</v>
      </c>
      <c r="J287" s="104">
        <v>445136.41308303078</v>
      </c>
      <c r="K287" s="104">
        <v>434581.79219155712</v>
      </c>
      <c r="L287" s="104">
        <v>417817.9999999326</v>
      </c>
      <c r="M287" s="104">
        <v>408567.81562499952</v>
      </c>
      <c r="N287" s="104">
        <v>397160.67618024792</v>
      </c>
      <c r="O287" s="104">
        <v>383053.19339269202</v>
      </c>
      <c r="P287" s="104">
        <v>365560.33747376443</v>
      </c>
      <c r="Q287" s="104">
        <v>343817.99999842024</v>
      </c>
    </row>
    <row r="288" spans="1:17" s="49" customFormat="1" ht="17" hidden="1" thickTop="1">
      <c r="A288" s="103" t="s">
        <v>155</v>
      </c>
      <c r="B288" s="92" t="s">
        <v>218</v>
      </c>
      <c r="E288" s="93" t="e">
        <v>#REF!</v>
      </c>
      <c r="F288" s="93">
        <v>250227974.34782606</v>
      </c>
      <c r="G288" s="93">
        <v>249278374.00805342</v>
      </c>
      <c r="H288" s="93">
        <v>247801739.62107474</v>
      </c>
      <c r="I288" s="93">
        <v>245493030.48063591</v>
      </c>
      <c r="J288" s="93">
        <v>241863902.36081025</v>
      </c>
      <c r="K288" s="93">
        <v>236129072.04425606</v>
      </c>
      <c r="L288" s="93">
        <v>227020501.99996334</v>
      </c>
      <c r="M288" s="93">
        <v>221994434.42893994</v>
      </c>
      <c r="N288" s="93">
        <v>215796390.00976339</v>
      </c>
      <c r="O288" s="93">
        <v>208131119.90558574</v>
      </c>
      <c r="P288" s="93">
        <v>198626414.6699841</v>
      </c>
      <c r="Q288" s="93">
        <v>186812762.86870685</v>
      </c>
    </row>
    <row r="289" spans="1:17" s="49" customFormat="1" ht="17" hidden="1" thickTop="1">
      <c r="A289" s="103" t="s">
        <v>191</v>
      </c>
      <c r="B289" s="92" t="s">
        <v>217</v>
      </c>
      <c r="E289" s="93" t="e">
        <v>#REF!</v>
      </c>
      <c r="F289" s="93">
        <v>2177563.9057265739</v>
      </c>
      <c r="G289" s="93">
        <v>2169300.1796977636</v>
      </c>
      <c r="H289" s="93">
        <v>2156450.0347392713</v>
      </c>
      <c r="I289" s="93">
        <v>2136358.9090122473</v>
      </c>
      <c r="J289" s="93">
        <v>2104777.0747925262</v>
      </c>
      <c r="K289" s="93">
        <v>2054870.7462321704</v>
      </c>
      <c r="L289" s="93">
        <v>1975605.054964321</v>
      </c>
      <c r="M289" s="93">
        <v>1931866.6066196526</v>
      </c>
      <c r="N289" s="93">
        <v>1877929.240709764</v>
      </c>
      <c r="O289" s="93">
        <v>1811223.6073767766</v>
      </c>
      <c r="P289" s="93">
        <v>1728510.620910896</v>
      </c>
      <c r="Q289" s="93">
        <v>1625704.4425676051</v>
      </c>
    </row>
    <row r="290" spans="1:17" s="49" customFormat="1" ht="17" hidden="1" thickTop="1">
      <c r="A290" s="103" t="s">
        <v>192</v>
      </c>
      <c r="B290" s="92" t="s">
        <v>217</v>
      </c>
      <c r="E290" s="93" t="e">
        <v>#REF!</v>
      </c>
      <c r="F290" s="93">
        <v>81994.702634295638</v>
      </c>
      <c r="G290" s="93">
        <v>81683.537594958951</v>
      </c>
      <c r="H290" s="93">
        <v>81199.674039033765</v>
      </c>
      <c r="I290" s="93">
        <v>80443.156227894768</v>
      </c>
      <c r="J290" s="93">
        <v>79253.963525590298</v>
      </c>
      <c r="K290" s="93">
        <v>77374.774327461826</v>
      </c>
      <c r="L290" s="93">
        <v>74390.078095347984</v>
      </c>
      <c r="M290" s="93">
        <v>72743.136273675045</v>
      </c>
      <c r="N290" s="93">
        <v>70712.161078399266</v>
      </c>
      <c r="O290" s="93">
        <v>68200.405370662338</v>
      </c>
      <c r="P290" s="93">
        <v>65085.903559060396</v>
      </c>
      <c r="Q290" s="93">
        <v>61214.806136817868</v>
      </c>
    </row>
    <row r="291" spans="1:17" s="146" customFormat="1" ht="17" hidden="1" thickTop="1">
      <c r="A291" s="146" t="s">
        <v>153</v>
      </c>
      <c r="B291" s="147" t="s">
        <v>211</v>
      </c>
      <c r="D291" s="148"/>
      <c r="E291" s="149" t="e">
        <v>#REF!</v>
      </c>
      <c r="F291" s="149">
        <v>2.2595586083608694</v>
      </c>
      <c r="G291" s="149">
        <v>2.2509837172927227</v>
      </c>
      <c r="H291" s="149">
        <v>2.2376497087783052</v>
      </c>
      <c r="I291" s="149">
        <v>2.2168020652401421</v>
      </c>
      <c r="J291" s="149">
        <v>2.1840310383181167</v>
      </c>
      <c r="K291" s="149">
        <v>2.132245520559632</v>
      </c>
      <c r="L291" s="149">
        <v>2.0499951330596691</v>
      </c>
      <c r="M291" s="149">
        <v>2.0046097428933276</v>
      </c>
      <c r="N291" s="149">
        <v>1.9486414017881633</v>
      </c>
      <c r="O291" s="149">
        <v>1.8794240127474391</v>
      </c>
      <c r="P291" s="149">
        <v>1.7935965244699563</v>
      </c>
      <c r="Q291" s="149">
        <v>1.6869192487044229</v>
      </c>
    </row>
    <row r="292" spans="1:17" s="61" customFormat="1" ht="17" thickTop="1">
      <c r="B292" s="71"/>
      <c r="D292" s="151"/>
      <c r="E292" s="63"/>
      <c r="F292" s="63"/>
      <c r="G292" s="63"/>
      <c r="H292" s="63"/>
      <c r="I292" s="63"/>
      <c r="J292" s="63"/>
      <c r="K292" s="63"/>
      <c r="L292" s="63"/>
      <c r="M292" s="63"/>
      <c r="N292" s="63"/>
      <c r="O292" s="63"/>
      <c r="P292" s="63"/>
      <c r="Q292" s="63"/>
    </row>
    <row r="293" spans="1:17" s="123" customFormat="1" ht="17" thickBot="1">
      <c r="A293" s="153" t="s">
        <v>835</v>
      </c>
      <c r="B293" s="71"/>
      <c r="C293" s="275"/>
      <c r="D293" s="152"/>
    </row>
    <row r="294" spans="1:17">
      <c r="A294" t="s">
        <v>277</v>
      </c>
      <c r="B294" s="71" t="s">
        <v>453</v>
      </c>
      <c r="D294" s="43"/>
      <c r="E294" s="211">
        <v>5572632408.8948812</v>
      </c>
      <c r="F294" s="211">
        <v>5568249358.6675224</v>
      </c>
      <c r="G294" s="211">
        <v>5528364658.3620186</v>
      </c>
      <c r="H294" s="211">
        <v>5474231029.3226528</v>
      </c>
      <c r="I294" s="211">
        <v>5398610276.9328823</v>
      </c>
      <c r="J294" s="211">
        <v>5290042930.5876465</v>
      </c>
      <c r="K294" s="211">
        <v>5130247515.9240818</v>
      </c>
      <c r="L294" s="211">
        <v>4889869897.7873659</v>
      </c>
      <c r="M294" s="211">
        <v>4619477385.084836</v>
      </c>
      <c r="N294" s="211">
        <v>4329992605.2380409</v>
      </c>
      <c r="O294" s="211">
        <v>4016553420.6254759</v>
      </c>
      <c r="P294" s="211">
        <v>3673229536.4858785</v>
      </c>
      <c r="Q294" s="211">
        <v>3292775445.0780096</v>
      </c>
    </row>
    <row r="295" spans="1:17">
      <c r="A295" t="s">
        <v>155</v>
      </c>
      <c r="B295" s="71" t="s">
        <v>454</v>
      </c>
      <c r="D295" s="43"/>
      <c r="E295" s="211">
        <v>245490414.48876131</v>
      </c>
      <c r="F295" s="211">
        <v>242097798.20293576</v>
      </c>
      <c r="G295" s="211">
        <v>237268869.45759735</v>
      </c>
      <c r="H295" s="211">
        <v>231958941.92045137</v>
      </c>
      <c r="I295" s="211">
        <v>225883275.18547621</v>
      </c>
      <c r="J295" s="211">
        <v>218596815.31353909</v>
      </c>
      <c r="K295" s="211">
        <v>209397857.79281965</v>
      </c>
      <c r="L295" s="211">
        <v>197172173.29787761</v>
      </c>
      <c r="M295" s="211">
        <v>184042923.70855916</v>
      </c>
      <c r="N295" s="211">
        <v>170472149.81252125</v>
      </c>
      <c r="O295" s="211">
        <v>156286125.31616634</v>
      </c>
      <c r="P295" s="211">
        <v>141278059.09561068</v>
      </c>
      <c r="Q295" s="211">
        <v>125200587.26532352</v>
      </c>
    </row>
    <row r="296" spans="1:17" s="123" customFormat="1">
      <c r="A296" s="55" t="s">
        <v>687</v>
      </c>
      <c r="B296" s="71" t="s">
        <v>454</v>
      </c>
      <c r="D296" s="152"/>
      <c r="E296" s="113">
        <v>216247596.31486005</v>
      </c>
      <c r="F296" s="113">
        <v>213259108.48100206</v>
      </c>
      <c r="G296" s="113">
        <v>209005401.72780836</v>
      </c>
      <c r="H296" s="113">
        <v>204327992.7588872</v>
      </c>
      <c r="I296" s="113">
        <v>198976059.4453823</v>
      </c>
      <c r="J296" s="113">
        <v>192557562.6733903</v>
      </c>
      <c r="K296" s="113">
        <v>184454384.97253898</v>
      </c>
      <c r="L296" s="113">
        <v>173685024.01463443</v>
      </c>
      <c r="M296" s="113">
        <v>162119730.6363956</v>
      </c>
      <c r="N296" s="113">
        <v>150165507.32685372</v>
      </c>
      <c r="O296" s="113">
        <v>137669322.0685046</v>
      </c>
      <c r="P296" s="113">
        <v>124449016.69614153</v>
      </c>
      <c r="Q296" s="113">
        <v>106772062.42456602</v>
      </c>
    </row>
    <row r="297" spans="1:17" s="123" customFormat="1">
      <c r="A297" s="55" t="s">
        <v>706</v>
      </c>
      <c r="B297" s="71" t="s">
        <v>454</v>
      </c>
      <c r="C297" s="275"/>
      <c r="D297" s="152"/>
      <c r="E297" s="113">
        <v>21387124.910260882</v>
      </c>
      <c r="F297" s="113">
        <v>21091560.179439764</v>
      </c>
      <c r="G297" s="113">
        <v>20670863.90714588</v>
      </c>
      <c r="H297" s="113">
        <v>20208263.020109721</v>
      </c>
      <c r="I297" s="113">
        <v>19678950.934158687</v>
      </c>
      <c r="J297" s="113">
        <v>19044154.550115522</v>
      </c>
      <c r="K297" s="113">
        <v>18242741.370910447</v>
      </c>
      <c r="L297" s="113">
        <v>17177639.737711098</v>
      </c>
      <c r="M297" s="113">
        <v>16033819.513489673</v>
      </c>
      <c r="N297" s="113">
        <v>14851533.691666851</v>
      </c>
      <c r="O297" s="113">
        <v>13615647.237544412</v>
      </c>
      <c r="P297" s="113">
        <v>12308144.508409601</v>
      </c>
      <c r="Q297" s="113">
        <v>14422106.048267145</v>
      </c>
    </row>
    <row r="298" spans="1:17" s="123" customFormat="1">
      <c r="A298" s="138" t="s">
        <v>109</v>
      </c>
      <c r="B298" s="71" t="s">
        <v>454</v>
      </c>
      <c r="D298" s="152"/>
      <c r="E298" s="113">
        <v>7572888.3061493086</v>
      </c>
      <c r="F298" s="113">
        <v>7425282.7927805753</v>
      </c>
      <c r="G298" s="113">
        <v>7228600.910921216</v>
      </c>
      <c r="H298" s="113">
        <v>7012027.4446704965</v>
      </c>
      <c r="I298" s="113">
        <v>6766777.4669937482</v>
      </c>
      <c r="J298" s="113">
        <v>6479720.7096364098</v>
      </c>
      <c r="K298" s="113">
        <v>6131013.9408123801</v>
      </c>
      <c r="L298" s="113">
        <v>5690440.9631160907</v>
      </c>
      <c r="M298" s="113">
        <v>5222539.039203207</v>
      </c>
      <c r="N298" s="113">
        <v>4742324.3770185811</v>
      </c>
      <c r="O298" s="113">
        <v>4247052.449368557</v>
      </c>
      <c r="P298" s="113">
        <v>3734230.5945635363</v>
      </c>
      <c r="Q298" s="113">
        <v>3201914.1568315444</v>
      </c>
    </row>
    <row r="299" spans="1:17" s="123" customFormat="1">
      <c r="A299" s="138" t="s">
        <v>708</v>
      </c>
      <c r="B299" s="71" t="s">
        <v>454</v>
      </c>
      <c r="D299" s="152"/>
      <c r="E299" s="113">
        <v>282804.95749105298</v>
      </c>
      <c r="F299" s="113">
        <v>321846.74971336836</v>
      </c>
      <c r="G299" s="113">
        <v>364002.91172189981</v>
      </c>
      <c r="H299" s="113">
        <v>410658.69678394776</v>
      </c>
      <c r="I299" s="113">
        <v>461487.33894149098</v>
      </c>
      <c r="J299" s="113">
        <v>515377.38039684185</v>
      </c>
      <c r="K299" s="113">
        <v>569717.5085578491</v>
      </c>
      <c r="L299" s="113">
        <v>619068.58241599321</v>
      </c>
      <c r="M299" s="113">
        <v>666834.51947068668</v>
      </c>
      <c r="N299" s="113">
        <v>712784.41698209802</v>
      </c>
      <c r="O299" s="113">
        <v>754103.56074876653</v>
      </c>
      <c r="P299" s="113">
        <v>786667.29649600596</v>
      </c>
      <c r="Q299" s="113">
        <v>804504.63565880829</v>
      </c>
    </row>
    <row r="300" spans="1:17" s="123" customFormat="1">
      <c r="A300" s="46" t="s">
        <v>297</v>
      </c>
      <c r="B300" s="71" t="s">
        <v>274</v>
      </c>
      <c r="D300" s="152"/>
      <c r="E300" s="53">
        <v>2134369.4317268184</v>
      </c>
      <c r="F300" s="53">
        <v>2104667.6772288033</v>
      </c>
      <c r="G300" s="53">
        <v>2062455.3830759907</v>
      </c>
      <c r="H300" s="53">
        <v>2016036.9801248326</v>
      </c>
      <c r="I300" s="53">
        <v>1962936.8414042487</v>
      </c>
      <c r="J300" s="53">
        <v>1899288.3926580232</v>
      </c>
      <c r="K300" s="53">
        <v>1818999.4163825046</v>
      </c>
      <c r="L300" s="53">
        <v>1712402.3224499614</v>
      </c>
      <c r="M300" s="53">
        <v>1597951.9561290934</v>
      </c>
      <c r="N300" s="53">
        <v>1479669.0906024752</v>
      </c>
      <c r="O300" s="53">
        <v>1356055.7935543095</v>
      </c>
      <c r="P300" s="53">
        <v>1225332.7362692412</v>
      </c>
      <c r="Q300" s="53">
        <v>1072055.9889244898</v>
      </c>
    </row>
    <row r="301" spans="1:17" s="123" customFormat="1">
      <c r="A301" s="46" t="s">
        <v>368</v>
      </c>
      <c r="B301" s="71" t="s">
        <v>454</v>
      </c>
      <c r="D301" s="152"/>
      <c r="E301" s="53">
        <v>245490414.48876131</v>
      </c>
      <c r="F301" s="53">
        <v>242097798.20293576</v>
      </c>
      <c r="G301" s="53">
        <v>237268869.45759735</v>
      </c>
      <c r="H301" s="53">
        <v>231958941.92045137</v>
      </c>
      <c r="I301" s="53">
        <v>225883275.18547621</v>
      </c>
      <c r="J301" s="53">
        <v>218596815.31353909</v>
      </c>
      <c r="K301" s="53">
        <v>209397857.79281965</v>
      </c>
      <c r="L301" s="53">
        <v>197172173.29787761</v>
      </c>
      <c r="M301" s="53">
        <v>184042923.70855916</v>
      </c>
      <c r="N301" s="53">
        <v>170472149.81252125</v>
      </c>
      <c r="O301" s="53">
        <v>156286125.31616634</v>
      </c>
      <c r="P301" s="53">
        <v>141278059.09561068</v>
      </c>
      <c r="Q301" s="53">
        <v>125200587.26532352</v>
      </c>
    </row>
    <row r="302" spans="1:17" s="123" customFormat="1">
      <c r="A302" s="176" t="s">
        <v>687</v>
      </c>
      <c r="B302" s="71" t="s">
        <v>454</v>
      </c>
      <c r="D302" s="152"/>
      <c r="E302" s="113">
        <v>216247596.31486005</v>
      </c>
      <c r="F302" s="113">
        <v>213259108.48100206</v>
      </c>
      <c r="G302" s="113">
        <v>209005401.72780836</v>
      </c>
      <c r="H302" s="113">
        <v>204327992.7588872</v>
      </c>
      <c r="I302" s="113">
        <v>198976059.4453823</v>
      </c>
      <c r="J302" s="113">
        <v>192557562.6733903</v>
      </c>
      <c r="K302" s="113">
        <v>184454384.97253898</v>
      </c>
      <c r="L302" s="113">
        <v>173685024.01463443</v>
      </c>
      <c r="M302" s="113">
        <v>162119730.6363956</v>
      </c>
      <c r="N302" s="113">
        <v>150165507.32685372</v>
      </c>
      <c r="O302" s="113">
        <v>137669322.0685046</v>
      </c>
      <c r="P302" s="113">
        <v>124449016.69614153</v>
      </c>
      <c r="Q302" s="113">
        <v>110286693.31027818</v>
      </c>
    </row>
    <row r="303" spans="1:17" s="123" customFormat="1">
      <c r="A303" s="180" t="s">
        <v>853</v>
      </c>
      <c r="B303" s="71" t="s">
        <v>454</v>
      </c>
      <c r="D303" s="152"/>
      <c r="E303" s="113">
        <v>21387124.910260882</v>
      </c>
      <c r="F303" s="113">
        <v>21091560.179439764</v>
      </c>
      <c r="G303" s="113">
        <v>20670863.90714588</v>
      </c>
      <c r="H303" s="113">
        <v>20208263.020109721</v>
      </c>
      <c r="I303" s="113">
        <v>19678950.934158687</v>
      </c>
      <c r="J303" s="113">
        <v>19044154.550115522</v>
      </c>
      <c r="K303" s="113">
        <v>18242741.370910447</v>
      </c>
      <c r="L303" s="113">
        <v>17177639.737711098</v>
      </c>
      <c r="M303" s="113">
        <v>16033819.513489673</v>
      </c>
      <c r="N303" s="113">
        <v>14851533.691666851</v>
      </c>
      <c r="O303" s="113">
        <v>13615647.237544412</v>
      </c>
      <c r="P303" s="113">
        <v>12308144.508409601</v>
      </c>
      <c r="Q303" s="113">
        <v>10907475.162554983</v>
      </c>
    </row>
    <row r="304" spans="1:17" s="123" customFormat="1">
      <c r="A304" s="180" t="s">
        <v>109</v>
      </c>
      <c r="B304" s="71" t="s">
        <v>454</v>
      </c>
      <c r="D304" s="152"/>
      <c r="E304" s="113">
        <v>7572888.3061493086</v>
      </c>
      <c r="F304" s="113">
        <v>7468232.8789641615</v>
      </c>
      <c r="G304" s="113">
        <v>7319270.0850279629</v>
      </c>
      <c r="H304" s="113">
        <v>7155469.4403620837</v>
      </c>
      <c r="I304" s="113">
        <v>6968047.2729215706</v>
      </c>
      <c r="J304" s="113">
        <v>6743274.5587920537</v>
      </c>
      <c r="K304" s="113">
        <v>6459505.1171928998</v>
      </c>
      <c r="L304" s="113">
        <v>6082367.2018929292</v>
      </c>
      <c r="M304" s="113">
        <v>5677356.1105616326</v>
      </c>
      <c r="N304" s="113">
        <v>5258724.8774166554</v>
      </c>
      <c r="O304" s="113">
        <v>4821114.3937530993</v>
      </c>
      <c r="P304" s="113">
        <v>4358145.5669813985</v>
      </c>
      <c r="Q304" s="113">
        <v>3862187.7159607001</v>
      </c>
    </row>
    <row r="305" spans="1:17" s="123" customFormat="1">
      <c r="A305" s="180" t="s">
        <v>708</v>
      </c>
      <c r="B305" s="71" t="s">
        <v>454</v>
      </c>
      <c r="D305" s="152"/>
      <c r="E305" s="113">
        <v>282804.95749105298</v>
      </c>
      <c r="F305" s="113">
        <v>278896.66352978197</v>
      </c>
      <c r="G305" s="113">
        <v>273333.73761515215</v>
      </c>
      <c r="H305" s="113">
        <v>267216.70109235996</v>
      </c>
      <c r="I305" s="113">
        <v>260217.53301366861</v>
      </c>
      <c r="J305" s="113">
        <v>251823.53124119702</v>
      </c>
      <c r="K305" s="113">
        <v>241226.33217732821</v>
      </c>
      <c r="L305" s="113">
        <v>227142.34363915501</v>
      </c>
      <c r="M305" s="113">
        <v>212017.44811226014</v>
      </c>
      <c r="N305" s="113">
        <v>196383.91658402444</v>
      </c>
      <c r="O305" s="113">
        <v>180041.61636422362</v>
      </c>
      <c r="P305" s="113">
        <v>162752.32407814352</v>
      </c>
      <c r="Q305" s="113">
        <v>144231.0765296527</v>
      </c>
    </row>
    <row r="306" spans="1:17" s="123" customFormat="1">
      <c r="A306" s="176" t="s">
        <v>369</v>
      </c>
      <c r="B306" s="71" t="s">
        <v>274</v>
      </c>
      <c r="C306" s="275"/>
      <c r="D306" s="152"/>
      <c r="E306" s="53">
        <v>2134369.4317268184</v>
      </c>
      <c r="F306" s="53">
        <v>2104872.9786407612</v>
      </c>
      <c r="G306" s="53">
        <v>2062888.7817282206</v>
      </c>
      <c r="H306" s="53">
        <v>2016722.6328642385</v>
      </c>
      <c r="I306" s="53">
        <v>1963898.9110765837</v>
      </c>
      <c r="J306" s="53">
        <v>1900548.1800569871</v>
      </c>
      <c r="K306" s="53">
        <v>1820569.6042056037</v>
      </c>
      <c r="L306" s="53">
        <v>1714275.7298713147</v>
      </c>
      <c r="M306" s="53">
        <v>1600125.9817301866</v>
      </c>
      <c r="N306" s="53">
        <v>1482137.4849943779</v>
      </c>
      <c r="O306" s="53">
        <v>1358799.8096484677</v>
      </c>
      <c r="P306" s="53">
        <v>1228315.0498373986</v>
      </c>
      <c r="Q306" s="53">
        <v>1088532.5475939764</v>
      </c>
    </row>
    <row r="307" spans="1:17" s="123" customFormat="1" ht="17" thickBot="1">
      <c r="A307" s="70" t="s">
        <v>252</v>
      </c>
      <c r="B307" s="86" t="s">
        <v>199</v>
      </c>
      <c r="C307" s="300"/>
      <c r="D307" s="155"/>
      <c r="E307" s="60">
        <v>0</v>
      </c>
      <c r="F307" s="60">
        <v>2.0530141195794567E-4</v>
      </c>
      <c r="G307" s="60">
        <v>4.3339865222992376E-4</v>
      </c>
      <c r="H307" s="60">
        <v>6.856527394058648E-4</v>
      </c>
      <c r="I307" s="60">
        <v>9.6206967233493921E-4</v>
      </c>
      <c r="J307" s="60">
        <v>1.2597873989639338E-3</v>
      </c>
      <c r="K307" s="60">
        <v>1.5701878230990841E-3</v>
      </c>
      <c r="L307" s="60">
        <v>1.8734074213532731E-3</v>
      </c>
      <c r="M307" s="60">
        <v>2.1740256010931917E-3</v>
      </c>
      <c r="N307" s="60">
        <v>2.4683943919027226E-3</v>
      </c>
      <c r="O307" s="60">
        <v>2.7440160941581706E-3</v>
      </c>
      <c r="P307" s="60">
        <v>2.9823135681573765E-3</v>
      </c>
      <c r="Q307" s="60">
        <v>1.6476558669486548E-2</v>
      </c>
    </row>
    <row r="308" spans="1:17" s="123" customFormat="1" ht="17" thickTop="1">
      <c r="A308" s="150"/>
      <c r="B308" s="71"/>
      <c r="D308" s="152"/>
    </row>
    <row r="309" spans="1:17" s="123" customFormat="1" ht="17" thickBot="1">
      <c r="A309" s="153" t="s">
        <v>457</v>
      </c>
      <c r="B309" s="71"/>
      <c r="D309" s="152"/>
    </row>
    <row r="310" spans="1:17" s="123" customFormat="1">
      <c r="A310" s="55" t="s">
        <v>277</v>
      </c>
      <c r="B310" s="71" t="s">
        <v>453</v>
      </c>
      <c r="D310" s="152"/>
      <c r="E310" s="314">
        <v>730183000</v>
      </c>
      <c r="F310" s="154">
        <v>730183000</v>
      </c>
      <c r="G310" s="154">
        <v>730183000</v>
      </c>
      <c r="H310" s="154">
        <v>730183000</v>
      </c>
      <c r="I310" s="154">
        <v>730183000</v>
      </c>
      <c r="J310" s="154">
        <v>730183000</v>
      </c>
      <c r="K310" s="154">
        <v>730183000</v>
      </c>
      <c r="L310" s="154">
        <v>730183000</v>
      </c>
      <c r="M310" s="154">
        <v>730183000</v>
      </c>
      <c r="N310" s="154">
        <v>730183000</v>
      </c>
      <c r="O310" s="154">
        <v>730183000</v>
      </c>
      <c r="P310" s="154">
        <v>730183000</v>
      </c>
      <c r="Q310" s="154">
        <v>730183000</v>
      </c>
    </row>
    <row r="311" spans="1:17" s="123" customFormat="1">
      <c r="A311" s="55" t="s">
        <v>155</v>
      </c>
      <c r="B311" s="71" t="s">
        <v>454</v>
      </c>
      <c r="D311" s="152"/>
      <c r="E311" s="252">
        <v>112332538.46153846</v>
      </c>
      <c r="F311" s="154">
        <v>110625124.90851408</v>
      </c>
      <c r="G311" s="154">
        <v>108965168.17640503</v>
      </c>
      <c r="H311" s="154">
        <v>107348293.87946509</v>
      </c>
      <c r="I311" s="154">
        <v>105768899.27631579</v>
      </c>
      <c r="J311" s="154">
        <v>104219277.87784159</v>
      </c>
      <c r="K311" s="154">
        <v>102688191.95377569</v>
      </c>
      <c r="L311" s="154">
        <v>101158539.55538541</v>
      </c>
      <c r="M311" s="154">
        <v>99603536.688603431</v>
      </c>
      <c r="N311" s="154">
        <v>97980464.600545347</v>
      </c>
      <c r="O311" s="154">
        <v>96220424.069225147</v>
      </c>
      <c r="P311" s="154">
        <v>94211540.940369233</v>
      </c>
      <c r="Q311" s="154">
        <v>91771430.148124412</v>
      </c>
    </row>
    <row r="312" spans="1:17" s="123" customFormat="1">
      <c r="A312" s="55" t="s">
        <v>455</v>
      </c>
      <c r="B312" s="71" t="s">
        <v>454</v>
      </c>
      <c r="D312" s="152"/>
      <c r="E312" s="156">
        <v>56036314.659603156</v>
      </c>
      <c r="F312" s="156">
        <v>54867214.546601772</v>
      </c>
      <c r="G312" s="156">
        <v>53683170.94100976</v>
      </c>
      <c r="H312" s="156">
        <v>52476470.183626622</v>
      </c>
      <c r="I312" s="156">
        <v>51238072.404571377</v>
      </c>
      <c r="J312" s="156">
        <v>49957131.82377293</v>
      </c>
      <c r="K312" s="156">
        <v>48620291.297718376</v>
      </c>
      <c r="L312" s="156">
        <v>47210633.636524722</v>
      </c>
      <c r="M312" s="156">
        <v>45706115.284063816</v>
      </c>
      <c r="N312" s="156">
        <v>44077229.919831999</v>
      </c>
      <c r="O312" s="156">
        <v>42283550.449929908</v>
      </c>
      <c r="P312" s="156">
        <v>40268689.871598005</v>
      </c>
      <c r="Q312" s="156">
        <v>37953147.481850475</v>
      </c>
    </row>
    <row r="313" spans="1:17" s="123" customFormat="1">
      <c r="A313" s="55" t="s">
        <v>687</v>
      </c>
      <c r="B313" s="71" t="s">
        <v>454</v>
      </c>
      <c r="D313" s="152"/>
      <c r="E313" s="156">
        <v>49325259.024648473</v>
      </c>
      <c r="F313" s="156">
        <v>48575533.104460537</v>
      </c>
      <c r="G313" s="156">
        <v>47846645.491820842</v>
      </c>
      <c r="H313" s="156">
        <v>47136675.39233657</v>
      </c>
      <c r="I313" s="156">
        <v>46443162.640204251</v>
      </c>
      <c r="J313" s="156">
        <v>45762723.313213982</v>
      </c>
      <c r="K313" s="156">
        <v>45090422.91986534</v>
      </c>
      <c r="L313" s="156">
        <v>44418751.988169014</v>
      </c>
      <c r="M313" s="156">
        <v>43735949.656462118</v>
      </c>
      <c r="N313" s="156">
        <v>43023258.104614452</v>
      </c>
      <c r="O313" s="156">
        <v>42250423.658867702</v>
      </c>
      <c r="P313" s="156">
        <v>41368322.336863026</v>
      </c>
      <c r="Q313" s="156">
        <v>39012682.860548638</v>
      </c>
    </row>
    <row r="314" spans="1:17" s="123" customFormat="1">
      <c r="A314" s="55" t="s">
        <v>705</v>
      </c>
      <c r="B314" s="71" t="s">
        <v>454</v>
      </c>
      <c r="D314" s="152"/>
      <c r="E314" s="158">
        <v>2092642.4561677526</v>
      </c>
      <c r="F314" s="158">
        <v>2378203.6537139146</v>
      </c>
      <c r="G314" s="158">
        <v>2703265.9257020378</v>
      </c>
      <c r="H314" s="158">
        <v>3073279.3086554236</v>
      </c>
      <c r="I314" s="158">
        <v>3494384.4099815041</v>
      </c>
      <c r="J314" s="158">
        <v>3973439.1164708855</v>
      </c>
      <c r="K314" s="158">
        <v>4517985.3595019989</v>
      </c>
      <c r="L314" s="158">
        <v>5136090.5472463854</v>
      </c>
      <c r="M314" s="158">
        <v>5835938.2655702541</v>
      </c>
      <c r="N314" s="158">
        <v>6624929.0712469202</v>
      </c>
      <c r="O314" s="158">
        <v>7507836.6315285377</v>
      </c>
      <c r="P314" s="158">
        <v>8483156.1930975746</v>
      </c>
      <c r="Q314" s="158">
        <v>9536009.2717805877</v>
      </c>
    </row>
    <row r="315" spans="1:17" s="123" customFormat="1">
      <c r="A315" s="55" t="s">
        <v>706</v>
      </c>
      <c r="B315" s="71"/>
      <c r="D315" s="152"/>
      <c r="E315" s="158">
        <v>4878322.3211190794</v>
      </c>
      <c r="F315" s="158">
        <v>4804173.6037378553</v>
      </c>
      <c r="G315" s="158">
        <v>4732085.8178723911</v>
      </c>
      <c r="H315" s="158">
        <v>4661868.9948464734</v>
      </c>
      <c r="I315" s="158">
        <v>4593279.8215586618</v>
      </c>
      <c r="J315" s="158">
        <v>4525983.6243837997</v>
      </c>
      <c r="K315" s="158">
        <v>4459492.3766899789</v>
      </c>
      <c r="L315" s="158">
        <v>4393063.3834452871</v>
      </c>
      <c r="M315" s="158">
        <v>4325533.4825072428</v>
      </c>
      <c r="N315" s="158">
        <v>4255047.5048519783</v>
      </c>
      <c r="O315" s="158">
        <v>4178613.3288990036</v>
      </c>
      <c r="P315" s="158">
        <v>4091372.5388106285</v>
      </c>
      <c r="Q315" s="158">
        <v>5269590.5339447083</v>
      </c>
    </row>
    <row r="316" spans="1:17" s="123" customFormat="1">
      <c r="A316" t="s">
        <v>297</v>
      </c>
      <c r="B316" s="71" t="s">
        <v>274</v>
      </c>
      <c r="D316" s="152"/>
      <c r="E316" s="157">
        <v>1054039.0446264213</v>
      </c>
      <c r="F316" s="157">
        <v>1036501.0142550173</v>
      </c>
      <c r="G316" s="157">
        <v>1019223.6916146789</v>
      </c>
      <c r="H316" s="157">
        <v>1002139.5902559027</v>
      </c>
      <c r="I316" s="157">
        <v>985166.28750885115</v>
      </c>
      <c r="J316" s="157">
        <v>968198.00488395535</v>
      </c>
      <c r="K316" s="157">
        <v>951092.24535989435</v>
      </c>
      <c r="L316" s="157">
        <v>933648.45279353333</v>
      </c>
      <c r="M316" s="157">
        <v>915573.80495945923</v>
      </c>
      <c r="N316" s="157">
        <v>896428.28449380223</v>
      </c>
      <c r="O316" s="157">
        <v>875536.44261892361</v>
      </c>
      <c r="P316" s="157">
        <v>851845.77210969024</v>
      </c>
      <c r="Q316" s="157">
        <v>818832.73053091567</v>
      </c>
    </row>
    <row r="317" spans="1:17" s="123" customFormat="1">
      <c r="A317" t="s">
        <v>368</v>
      </c>
      <c r="B317" s="71" t="s">
        <v>454</v>
      </c>
      <c r="D317" s="152"/>
      <c r="E317" s="157">
        <v>112332538.46153846</v>
      </c>
      <c r="F317" s="157">
        <v>110625124.90851408</v>
      </c>
      <c r="G317" s="157">
        <v>108965168.17640503</v>
      </c>
      <c r="H317" s="157">
        <v>107348293.87946509</v>
      </c>
      <c r="I317" s="157">
        <v>105768899.27631579</v>
      </c>
      <c r="J317" s="157">
        <v>104219277.87784159</v>
      </c>
      <c r="K317" s="157">
        <v>102688191.95377569</v>
      </c>
      <c r="L317" s="157">
        <v>101158539.55538541</v>
      </c>
      <c r="M317" s="157">
        <v>99603536.688603431</v>
      </c>
      <c r="N317" s="157">
        <v>97980464.600545347</v>
      </c>
      <c r="O317" s="157">
        <v>96220424.069225147</v>
      </c>
      <c r="P317" s="157">
        <v>94211540.940369233</v>
      </c>
      <c r="Q317" s="157">
        <v>91771430.148124412</v>
      </c>
    </row>
    <row r="318" spans="1:17" s="123" customFormat="1">
      <c r="A318" s="180" t="s">
        <v>109</v>
      </c>
      <c r="B318" s="71" t="s">
        <v>454</v>
      </c>
      <c r="D318" s="152"/>
      <c r="E318" s="158">
        <v>56036314.659603156</v>
      </c>
      <c r="F318" s="158">
        <v>55184583.145104326</v>
      </c>
      <c r="G318" s="158">
        <v>54356525.13951017</v>
      </c>
      <c r="H318" s="158">
        <v>53549958.510559894</v>
      </c>
      <c r="I318" s="158">
        <v>52762088.369228974</v>
      </c>
      <c r="J318" s="158">
        <v>51989070.38639503</v>
      </c>
      <c r="K318" s="158">
        <v>51225298.697560437</v>
      </c>
      <c r="L318" s="158">
        <v>50462242.11315535</v>
      </c>
      <c r="M318" s="158">
        <v>49686539.621847242</v>
      </c>
      <c r="N318" s="158">
        <v>48876881.267400078</v>
      </c>
      <c r="O318" s="158">
        <v>47998897.146525934</v>
      </c>
      <c r="P318" s="158">
        <v>46996779.606366538</v>
      </c>
      <c r="Q318" s="158">
        <v>45779547.110500343</v>
      </c>
    </row>
    <row r="319" spans="1:17" s="123" customFormat="1">
      <c r="A319" s="180" t="s">
        <v>854</v>
      </c>
      <c r="B319" s="71" t="s">
        <v>454</v>
      </c>
      <c r="D319" s="152"/>
      <c r="E319" s="158">
        <v>49325259.024648473</v>
      </c>
      <c r="F319" s="158">
        <v>48575533.104460537</v>
      </c>
      <c r="G319" s="158">
        <v>47846645.491820842</v>
      </c>
      <c r="H319" s="158">
        <v>47136675.39233657</v>
      </c>
      <c r="I319" s="158">
        <v>46443162.640204251</v>
      </c>
      <c r="J319" s="158">
        <v>45762723.313213982</v>
      </c>
      <c r="K319" s="158">
        <v>45090422.91986534</v>
      </c>
      <c r="L319" s="158">
        <v>44418751.988169014</v>
      </c>
      <c r="M319" s="158">
        <v>43735949.656462118</v>
      </c>
      <c r="N319" s="158">
        <v>43023258.104614452</v>
      </c>
      <c r="O319" s="158">
        <v>42250423.658867702</v>
      </c>
      <c r="P319" s="158">
        <v>41368322.336863026</v>
      </c>
      <c r="Q319" s="158">
        <v>40296868.788988948</v>
      </c>
    </row>
    <row r="320" spans="1:17" s="123" customFormat="1">
      <c r="A320" s="180" t="s">
        <v>708</v>
      </c>
      <c r="B320" s="71" t="s">
        <v>454</v>
      </c>
      <c r="D320" s="152"/>
      <c r="E320" s="158">
        <v>2092642.4561677526</v>
      </c>
      <c r="F320" s="158">
        <v>2060835.0552113648</v>
      </c>
      <c r="G320" s="158">
        <v>2029911.7272016245</v>
      </c>
      <c r="H320" s="158">
        <v>1999790.9817221535</v>
      </c>
      <c r="I320" s="158">
        <v>1970368.4453239036</v>
      </c>
      <c r="J320" s="158">
        <v>1941500.553848777</v>
      </c>
      <c r="K320" s="158">
        <v>1912977.9596599331</v>
      </c>
      <c r="L320" s="158">
        <v>1884482.0706157598</v>
      </c>
      <c r="M320" s="158">
        <v>1855513.9277868264</v>
      </c>
      <c r="N320" s="158">
        <v>1825277.723678841</v>
      </c>
      <c r="O320" s="158">
        <v>1792489.9349325038</v>
      </c>
      <c r="P320" s="158">
        <v>1755066.4583290408</v>
      </c>
      <c r="Q320" s="158">
        <v>1709609.643130718</v>
      </c>
    </row>
    <row r="321" spans="1:18" s="123" customFormat="1">
      <c r="A321" s="180" t="s">
        <v>853</v>
      </c>
      <c r="B321" s="71" t="s">
        <v>454</v>
      </c>
      <c r="D321" s="152"/>
      <c r="E321" s="158">
        <v>4878322.3211190794</v>
      </c>
      <c r="F321" s="158">
        <v>4804173.6037378553</v>
      </c>
      <c r="G321" s="158">
        <v>4732085.8178723911</v>
      </c>
      <c r="H321" s="158">
        <v>4661868.9948464734</v>
      </c>
      <c r="I321" s="158">
        <v>4593279.8215586618</v>
      </c>
      <c r="J321" s="158">
        <v>4525983.6243837997</v>
      </c>
      <c r="K321" s="158">
        <v>4459492.3766899789</v>
      </c>
      <c r="L321" s="158">
        <v>4393063.3834452871</v>
      </c>
      <c r="M321" s="158">
        <v>4325533.4825072428</v>
      </c>
      <c r="N321" s="158">
        <v>4255047.5048519783</v>
      </c>
      <c r="O321" s="158">
        <v>4178613.3288990036</v>
      </c>
      <c r="P321" s="158">
        <v>4091372.5388106285</v>
      </c>
      <c r="Q321" s="158">
        <v>3985404.605504401</v>
      </c>
    </row>
    <row r="322" spans="1:18" s="123" customFormat="1">
      <c r="A322" s="176" t="s">
        <v>369</v>
      </c>
      <c r="B322" s="71" t="s">
        <v>274</v>
      </c>
      <c r="D322" s="152"/>
      <c r="E322" s="157">
        <v>1054039.0446264213</v>
      </c>
      <c r="F322" s="157">
        <v>1038018.0361558595</v>
      </c>
      <c r="G322" s="157">
        <v>1022442.3246835109</v>
      </c>
      <c r="H322" s="157">
        <v>1007270.8644586438</v>
      </c>
      <c r="I322" s="157">
        <v>992451.08381991449</v>
      </c>
      <c r="J322" s="157">
        <v>977910.67121328902</v>
      </c>
      <c r="K322" s="157">
        <v>963544.18073113938</v>
      </c>
      <c r="L322" s="157">
        <v>949191.14131182781</v>
      </c>
      <c r="M322" s="157">
        <v>934600.23329406395</v>
      </c>
      <c r="N322" s="157">
        <v>919370.61793517752</v>
      </c>
      <c r="O322" s="157">
        <v>902855.79982865253</v>
      </c>
      <c r="P322" s="157">
        <v>884006.04104188387</v>
      </c>
      <c r="Q322" s="157">
        <v>861109.98542465083</v>
      </c>
    </row>
    <row r="323" spans="1:18" s="123" customFormat="1" ht="17" thickBot="1">
      <c r="A323" s="70" t="s">
        <v>252</v>
      </c>
      <c r="B323" s="86" t="s">
        <v>458</v>
      </c>
      <c r="C323" s="70"/>
      <c r="D323" s="155"/>
      <c r="E323" s="107">
        <v>0</v>
      </c>
      <c r="F323" s="107">
        <v>1.5170219008421991E-3</v>
      </c>
      <c r="G323" s="107">
        <v>3.2186330688319868E-3</v>
      </c>
      <c r="H323" s="107">
        <v>5.1312742027411007E-3</v>
      </c>
      <c r="I323" s="107">
        <v>7.2847963110633431E-3</v>
      </c>
      <c r="J323" s="107">
        <v>9.7126663293336749E-3</v>
      </c>
      <c r="K323" s="107">
        <v>1.2451935371245025E-2</v>
      </c>
      <c r="L323" s="107">
        <v>1.5542688518294483E-2</v>
      </c>
      <c r="M323" s="107">
        <v>1.9026428334604717E-2</v>
      </c>
      <c r="N323" s="107">
        <v>2.2942333441375289E-2</v>
      </c>
      <c r="O323" s="107">
        <v>2.7319357209728914E-2</v>
      </c>
      <c r="P323" s="107">
        <v>3.2160268932193634E-2</v>
      </c>
      <c r="Q323" s="107">
        <v>4.2277254893735169E-2</v>
      </c>
    </row>
    <row r="324" spans="1:18" s="123" customFormat="1" ht="17" thickTop="1">
      <c r="A324" s="150"/>
      <c r="B324" s="71"/>
      <c r="D324" s="152"/>
    </row>
    <row r="325" spans="1:18" s="123" customFormat="1" ht="17" thickBot="1">
      <c r="A325" s="153" t="s">
        <v>802</v>
      </c>
      <c r="B325" s="71"/>
      <c r="D325" s="152"/>
    </row>
    <row r="326" spans="1:18" s="123" customFormat="1">
      <c r="A326" s="150" t="s">
        <v>803</v>
      </c>
      <c r="B326" s="71" t="s">
        <v>199</v>
      </c>
      <c r="D326" s="152"/>
      <c r="E326" s="154">
        <v>0.48</v>
      </c>
      <c r="F326" s="154">
        <v>0.48</v>
      </c>
      <c r="G326" s="154">
        <v>0.48</v>
      </c>
      <c r="H326" s="154">
        <v>0.48</v>
      </c>
      <c r="I326" s="154">
        <v>0.48</v>
      </c>
      <c r="J326" s="154">
        <v>0.48</v>
      </c>
      <c r="K326" s="154">
        <v>0.48</v>
      </c>
      <c r="L326" s="154">
        <v>0.48</v>
      </c>
      <c r="M326" s="154">
        <v>0.48</v>
      </c>
      <c r="N326" s="154">
        <v>0.48</v>
      </c>
      <c r="O326" s="154">
        <v>0.48</v>
      </c>
      <c r="P326" s="154">
        <v>0.48</v>
      </c>
      <c r="Q326" s="157">
        <v>0.45359999999999995</v>
      </c>
    </row>
    <row r="327" spans="1:18" s="123" customFormat="1">
      <c r="A327" s="150" t="s">
        <v>804</v>
      </c>
      <c r="B327" s="71" t="s">
        <v>199</v>
      </c>
      <c r="D327" s="152"/>
      <c r="E327" s="154">
        <v>0.1</v>
      </c>
      <c r="F327" s="154">
        <v>0.1</v>
      </c>
      <c r="G327" s="154">
        <v>0.1</v>
      </c>
      <c r="H327" s="154">
        <v>0.1</v>
      </c>
      <c r="I327" s="154">
        <v>0.1</v>
      </c>
      <c r="J327" s="154">
        <v>0.1</v>
      </c>
      <c r="K327" s="154">
        <v>0.1</v>
      </c>
      <c r="L327" s="154">
        <v>0.1</v>
      </c>
      <c r="M327" s="154">
        <v>0.1</v>
      </c>
      <c r="N327" s="154">
        <v>0.1</v>
      </c>
      <c r="O327" s="154">
        <v>0.1</v>
      </c>
      <c r="P327" s="154">
        <v>0.1</v>
      </c>
      <c r="Q327" s="157">
        <v>9.4500000000000001E-2</v>
      </c>
    </row>
    <row r="328" spans="1:18" s="123" customFormat="1" ht="17" thickBot="1">
      <c r="A328" s="70" t="s">
        <v>805</v>
      </c>
      <c r="B328" s="86" t="s">
        <v>199</v>
      </c>
      <c r="C328" s="70"/>
      <c r="D328" s="155"/>
      <c r="E328" s="107">
        <v>0</v>
      </c>
      <c r="F328" s="107">
        <v>0</v>
      </c>
      <c r="G328" s="107">
        <v>0</v>
      </c>
      <c r="H328" s="107">
        <v>0</v>
      </c>
      <c r="I328" s="107">
        <v>0</v>
      </c>
      <c r="J328" s="107">
        <v>0</v>
      </c>
      <c r="K328" s="107">
        <v>0</v>
      </c>
      <c r="L328" s="107">
        <v>0</v>
      </c>
      <c r="M328" s="107">
        <v>0</v>
      </c>
      <c r="N328" s="107">
        <v>0</v>
      </c>
      <c r="O328" s="107">
        <v>0</v>
      </c>
      <c r="P328" s="107">
        <v>0</v>
      </c>
      <c r="Q328" s="107">
        <v>3.1900000000000039E-2</v>
      </c>
    </row>
    <row r="329" spans="1:18" s="123" customFormat="1" ht="17" thickTop="1">
      <c r="A329" s="150"/>
      <c r="B329" s="71"/>
      <c r="D329" s="152"/>
    </row>
    <row r="330" spans="1:18" ht="17" thickBot="1">
      <c r="A330" s="52" t="s">
        <v>165</v>
      </c>
      <c r="D330" s="78"/>
    </row>
    <row r="331" spans="1:18" s="55" customFormat="1" ht="17" thickBot="1">
      <c r="A331" s="70" t="s">
        <v>252</v>
      </c>
      <c r="B331" s="139" t="s">
        <v>222</v>
      </c>
      <c r="C331" s="301"/>
      <c r="D331" s="302"/>
      <c r="E331" s="107">
        <v>0.11652505272861916</v>
      </c>
      <c r="F331" s="107">
        <v>0.16369628882351239</v>
      </c>
      <c r="G331" s="107">
        <v>0.32996519678890524</v>
      </c>
      <c r="H331" s="107">
        <v>0.38747178185138548</v>
      </c>
      <c r="I331" s="107">
        <v>0.35780227242576446</v>
      </c>
      <c r="J331" s="107">
        <v>0.4299579557097663</v>
      </c>
      <c r="K331" s="107">
        <v>0.51586528415378574</v>
      </c>
      <c r="L331" s="107">
        <v>0.63075351985267047</v>
      </c>
      <c r="M331" s="107">
        <v>0.75939478944042627</v>
      </c>
      <c r="N331" s="107">
        <v>0.89121861621279919</v>
      </c>
      <c r="O331" s="107">
        <v>1.0284345189985329</v>
      </c>
      <c r="P331" s="107">
        <v>1.2018072987340338</v>
      </c>
      <c r="Q331" s="107">
        <v>1.4090503711362752</v>
      </c>
      <c r="R331" s="107"/>
    </row>
    <row r="332" spans="1:18" ht="17" thickTop="1">
      <c r="A332" s="61" t="s">
        <v>166</v>
      </c>
      <c r="B332" s="14" t="s">
        <v>1</v>
      </c>
      <c r="E332" s="62">
        <v>6.4357140085119597E-3</v>
      </c>
      <c r="F332" s="62">
        <v>7.0889874907830224E-3</v>
      </c>
      <c r="G332" s="62">
        <v>1.0857025965698488E-2</v>
      </c>
      <c r="H332" s="62">
        <v>1.6716349041394806E-2</v>
      </c>
      <c r="I332" s="62">
        <v>2.5877366054768126E-2</v>
      </c>
      <c r="J332" s="62">
        <v>4.0277839404613901E-2</v>
      </c>
      <c r="K332" s="62">
        <v>6.3033793014593872E-2</v>
      </c>
      <c r="L332" s="62">
        <v>9.9176832292121944E-2</v>
      </c>
      <c r="M332" s="62">
        <v>0.11912039717087405</v>
      </c>
      <c r="N332" s="62">
        <v>0.1437143962065984</v>
      </c>
      <c r="O332" s="62">
        <v>0.17413038434754141</v>
      </c>
      <c r="P332" s="62">
        <v>0.21184529821230647</v>
      </c>
      <c r="Q332" s="62">
        <v>0.25872217119986674</v>
      </c>
    </row>
    <row r="333" spans="1:18">
      <c r="A333" s="61" t="s">
        <v>194</v>
      </c>
    </row>
    <row r="334" spans="1:18">
      <c r="A334" s="61" t="s">
        <v>195</v>
      </c>
      <c r="B334" s="14" t="s">
        <v>1</v>
      </c>
      <c r="E334" s="68">
        <v>0.33835845896147404</v>
      </c>
      <c r="F334" s="68">
        <v>0.38199513381995132</v>
      </c>
      <c r="G334" s="68">
        <v>0.41743071762018841</v>
      </c>
      <c r="H334" s="68">
        <v>0.45374002504154659</v>
      </c>
      <c r="I334" s="68">
        <v>0.49054820689786544</v>
      </c>
      <c r="J334" s="68">
        <v>0.52745915701450075</v>
      </c>
      <c r="K334" s="68">
        <v>0.56407233662539036</v>
      </c>
      <c r="L334" s="68">
        <v>0.59999999999910769</v>
      </c>
      <c r="M334" s="68">
        <v>0.63276439795241202</v>
      </c>
      <c r="N334" s="68">
        <v>0.66434639017244657</v>
      </c>
      <c r="O334" s="68">
        <v>0.69452355730704962</v>
      </c>
      <c r="P334" s="68">
        <v>0.72311837190928852</v>
      </c>
      <c r="Q334" s="68">
        <v>0.75000000000248779</v>
      </c>
    </row>
    <row r="335" spans="1:18">
      <c r="A335" s="61" t="s">
        <v>196</v>
      </c>
      <c r="B335" s="14" t="s">
        <v>1</v>
      </c>
      <c r="E335" s="68">
        <v>0.6616415410385259</v>
      </c>
      <c r="F335" s="68">
        <v>0.61800486618004868</v>
      </c>
      <c r="G335" s="68">
        <v>0.58256928237981165</v>
      </c>
      <c r="H335" s="68">
        <v>0.54625997495845335</v>
      </c>
      <c r="I335" s="68">
        <v>0.50945179310213451</v>
      </c>
      <c r="J335" s="68">
        <v>0.47254084298549925</v>
      </c>
      <c r="K335" s="68">
        <v>0.43592766337460964</v>
      </c>
      <c r="L335" s="68">
        <v>0.40000000000089231</v>
      </c>
      <c r="M335" s="68">
        <v>0.36723560204758798</v>
      </c>
      <c r="N335" s="68">
        <v>0.33565360982755343</v>
      </c>
      <c r="O335" s="68">
        <v>0.30547644269295038</v>
      </c>
      <c r="P335" s="68">
        <v>0.27688162809071148</v>
      </c>
      <c r="Q335" s="68">
        <v>0.24999999999751221</v>
      </c>
    </row>
    <row r="336" spans="1:18">
      <c r="D336" s="73"/>
    </row>
  </sheetData>
  <dataConsolidate/>
  <conditionalFormatting sqref="D7:D8">
    <cfRule type="iconSet" priority="45">
      <iconSet iconSet="3Symbols2" showValue="0">
        <cfvo type="percent" val="0"/>
        <cfvo type="num" val="0"/>
        <cfvo type="num" val="1"/>
      </iconSet>
    </cfRule>
  </conditionalFormatting>
  <conditionalFormatting sqref="E4:Q5 M6:Q6">
    <cfRule type="colorScale" priority="46">
      <colorScale>
        <cfvo type="min"/>
        <cfvo type="max"/>
        <color rgb="FFF6CAC9"/>
        <color theme="9" tint="0.59999389629810485"/>
      </colorScale>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D96C543-A6E0-7C4B-9F2B-F2CF86752EB3}">
          <x14:formula1>
            <xm:f>'Assumptions + Inputs'!$F$50:$H$50</xm:f>
          </x14:formula1>
          <xm:sqref>B10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F97D6-5EB1-8349-AD64-2A54D08D8107}">
  <dimension ref="A1:V186"/>
  <sheetViews>
    <sheetView topLeftCell="A3" zoomScaleNormal="100" workbookViewId="0">
      <pane xSplit="1" ySplit="1" topLeftCell="B109" activePane="bottomRight" state="frozen"/>
      <selection activeCell="A3" sqref="A3"/>
      <selection pane="topRight" activeCell="B3" sqref="B3"/>
      <selection pane="bottomLeft" activeCell="A4" sqref="A4"/>
      <selection pane="bottomRight" activeCell="H24" sqref="H24"/>
    </sheetView>
  </sheetViews>
  <sheetFormatPr baseColWidth="10" defaultColWidth="11" defaultRowHeight="16"/>
  <cols>
    <col min="1" max="1" width="29.5" customWidth="1"/>
    <col min="3" max="3" width="17.1640625" bestFit="1" customWidth="1"/>
    <col min="4" max="4" width="13.6640625" bestFit="1" customWidth="1"/>
    <col min="5" max="5" width="18.83203125" customWidth="1"/>
    <col min="6" max="7" width="15.83203125" bestFit="1" customWidth="1"/>
    <col min="8" max="8" width="19.83203125" customWidth="1"/>
    <col min="9" max="9" width="15.83203125" bestFit="1" customWidth="1"/>
    <col min="10" max="10" width="16.1640625" bestFit="1" customWidth="1"/>
    <col min="11" max="11" width="20" customWidth="1"/>
    <col min="12" max="17" width="17.33203125" bestFit="1" customWidth="1"/>
  </cols>
  <sheetData>
    <row r="1" spans="1:17" s="6" customFormat="1" ht="26">
      <c r="A1" s="6" t="s">
        <v>91</v>
      </c>
    </row>
    <row r="3" spans="1:17" s="44" customFormat="1">
      <c r="C3"/>
      <c r="D3" s="192" t="s">
        <v>90</v>
      </c>
      <c r="E3" s="192">
        <v>2018</v>
      </c>
      <c r="F3" s="192">
        <v>2019</v>
      </c>
      <c r="G3" s="192">
        <v>2020</v>
      </c>
      <c r="H3" s="192">
        <v>2021</v>
      </c>
      <c r="I3" s="192">
        <v>2022</v>
      </c>
      <c r="J3" s="192">
        <v>2023</v>
      </c>
      <c r="K3" s="192">
        <v>2024</v>
      </c>
      <c r="L3" s="192">
        <v>2025</v>
      </c>
      <c r="M3" s="192">
        <v>2026</v>
      </c>
      <c r="N3" s="192">
        <v>2027</v>
      </c>
      <c r="O3" s="192">
        <v>2028</v>
      </c>
      <c r="P3" s="192">
        <v>2029</v>
      </c>
      <c r="Q3" s="192">
        <v>2030</v>
      </c>
    </row>
    <row r="4" spans="1:17">
      <c r="B4" s="14"/>
    </row>
    <row r="5" spans="1:17">
      <c r="B5" s="14"/>
      <c r="E5" s="205"/>
    </row>
    <row r="6" spans="1:17">
      <c r="B6" s="14"/>
      <c r="D6" s="90" t="s">
        <v>276</v>
      </c>
      <c r="E6" s="287" t="s">
        <v>855</v>
      </c>
      <c r="F6" s="287" t="s">
        <v>856</v>
      </c>
      <c r="H6" s="123"/>
      <c r="I6" s="123"/>
    </row>
    <row r="7" spans="1:17">
      <c r="A7" t="s">
        <v>212</v>
      </c>
      <c r="B7" s="71" t="s">
        <v>199</v>
      </c>
      <c r="C7" s="91">
        <v>0.42914800000000014</v>
      </c>
      <c r="D7" s="89">
        <v>1</v>
      </c>
      <c r="E7" s="289">
        <v>0.55511734279680636</v>
      </c>
      <c r="F7" s="289">
        <v>0.12596934279680622</v>
      </c>
      <c r="G7" s="76"/>
      <c r="H7" s="76"/>
      <c r="I7" s="76"/>
    </row>
    <row r="8" spans="1:17">
      <c r="A8" t="s">
        <v>269</v>
      </c>
      <c r="B8" s="71" t="s">
        <v>199</v>
      </c>
      <c r="C8" s="91">
        <v>1.1750400000000003</v>
      </c>
      <c r="D8" s="89">
        <v>1</v>
      </c>
      <c r="E8" s="289">
        <v>1.2617483864532639</v>
      </c>
      <c r="F8" s="289">
        <v>8.6708386453263619E-2</v>
      </c>
      <c r="G8" s="76"/>
      <c r="H8" s="76"/>
      <c r="I8" s="76"/>
    </row>
    <row r="9" spans="1:17">
      <c r="B9" s="71"/>
    </row>
    <row r="10" spans="1:17">
      <c r="B10" s="71"/>
    </row>
    <row r="13" spans="1:17" s="50" customFormat="1" ht="25" customHeight="1">
      <c r="A13" s="51" t="s">
        <v>410</v>
      </c>
    </row>
    <row r="14" spans="1:17">
      <c r="D14" s="192" t="s">
        <v>90</v>
      </c>
      <c r="E14" s="192">
        <v>2018</v>
      </c>
      <c r="F14" s="192">
        <v>2019</v>
      </c>
      <c r="G14" s="192">
        <v>2020</v>
      </c>
      <c r="H14" s="192">
        <v>2021</v>
      </c>
      <c r="I14" s="192">
        <v>2022</v>
      </c>
      <c r="J14" s="192">
        <v>2023</v>
      </c>
      <c r="K14" s="192">
        <v>2024</v>
      </c>
      <c r="L14" s="192">
        <v>2025</v>
      </c>
      <c r="M14" s="192">
        <v>2026</v>
      </c>
      <c r="N14" s="192">
        <v>2027</v>
      </c>
      <c r="O14" s="192">
        <v>2028</v>
      </c>
      <c r="P14" s="192">
        <v>2029</v>
      </c>
      <c r="Q14" s="192">
        <v>2030</v>
      </c>
    </row>
    <row r="15" spans="1:17" s="135" customFormat="1" ht="18" thickBot="1">
      <c r="A15" s="135" t="s">
        <v>407</v>
      </c>
      <c r="B15" s="142" t="s">
        <v>199</v>
      </c>
      <c r="E15" s="161">
        <v>0.12280440885327484</v>
      </c>
      <c r="F15" s="161">
        <v>0.14997073694234306</v>
      </c>
      <c r="G15" s="161">
        <v>0.18180168245062256</v>
      </c>
      <c r="H15" s="161">
        <v>0.22056438674754383</v>
      </c>
      <c r="I15" s="161">
        <v>0.26804672380614447</v>
      </c>
      <c r="J15" s="161">
        <v>0.32854577497786325</v>
      </c>
      <c r="K15" s="161">
        <v>0.41041698246649627</v>
      </c>
      <c r="L15" s="161">
        <v>0.55511734279680636</v>
      </c>
      <c r="M15" s="161">
        <v>0.66271590880016606</v>
      </c>
      <c r="N15" s="161">
        <v>0.77797368960995994</v>
      </c>
      <c r="O15" s="161">
        <v>0.9110358977633326</v>
      </c>
      <c r="P15" s="161">
        <v>1.0694470319400171</v>
      </c>
      <c r="Q15" s="161">
        <v>1.2617483864532639</v>
      </c>
    </row>
    <row r="16" spans="1:17" ht="17" thickTop="1"/>
    <row r="17" spans="1:17" s="140" customFormat="1" ht="18" thickBot="1">
      <c r="A17" s="140" t="s">
        <v>418</v>
      </c>
      <c r="L17" s="161">
        <v>0.21003322433213506</v>
      </c>
      <c r="Q17" s="161">
        <v>0.65365213899010921</v>
      </c>
    </row>
    <row r="18" spans="1:17" ht="17" thickTop="1"/>
    <row r="19" spans="1:17">
      <c r="A19" s="136" t="s">
        <v>100</v>
      </c>
    </row>
    <row r="20" spans="1:17">
      <c r="A20" t="s">
        <v>252</v>
      </c>
      <c r="B20" s="14" t="s">
        <v>199</v>
      </c>
      <c r="E20" s="53">
        <v>2.8101909261996069E-2</v>
      </c>
      <c r="F20" s="53">
        <v>3.9690156011019051E-2</v>
      </c>
      <c r="G20" s="53">
        <v>5.2598817392266441E-2</v>
      </c>
      <c r="H20" s="53">
        <v>6.7691877404642525E-2</v>
      </c>
      <c r="I20" s="53">
        <v>8.4588579318759335E-2</v>
      </c>
      <c r="J20" s="53">
        <v>0.10346299098270383</v>
      </c>
      <c r="K20" s="53">
        <v>0.12451687200346631</v>
      </c>
      <c r="L20" s="53">
        <v>0.17246528033906752</v>
      </c>
      <c r="M20" s="53">
        <v>0.20810237545522944</v>
      </c>
      <c r="N20" s="53">
        <v>0.25460600639757136</v>
      </c>
      <c r="O20" s="53">
        <v>0.31533403706145496</v>
      </c>
      <c r="P20" s="53">
        <v>0.39467152378502307</v>
      </c>
      <c r="Q20" s="53">
        <v>0.49834693318807949</v>
      </c>
    </row>
    <row r="21" spans="1:17">
      <c r="A21" t="s">
        <v>439</v>
      </c>
      <c r="B21" s="14" t="s">
        <v>180</v>
      </c>
      <c r="E21" s="54">
        <v>13769.800000000003</v>
      </c>
      <c r="F21" s="54">
        <v>19448.030882861269</v>
      </c>
      <c r="G21" s="54">
        <v>25773.276294066876</v>
      </c>
      <c r="H21" s="54">
        <v>32819.261273778931</v>
      </c>
      <c r="I21" s="54">
        <v>40668.111572358132</v>
      </c>
      <c r="J21" s="54">
        <v>49411.31088187814</v>
      </c>
      <c r="K21" s="54">
        <v>59150.767140819531</v>
      </c>
      <c r="L21" s="54">
        <v>70000.00034045022</v>
      </c>
      <c r="M21" s="54">
        <v>84180.752738199357</v>
      </c>
      <c r="N21" s="54">
        <v>102716.04780155121</v>
      </c>
      <c r="O21" s="54">
        <v>126943.05307244553</v>
      </c>
      <c r="P21" s="54">
        <v>158609.54569583299</v>
      </c>
      <c r="Q21" s="54">
        <v>200000.00001961808</v>
      </c>
    </row>
    <row r="22" spans="1:17">
      <c r="A22" s="137" t="s">
        <v>643</v>
      </c>
      <c r="B22" s="129" t="s">
        <v>180</v>
      </c>
      <c r="C22" s="128"/>
      <c r="D22" s="128"/>
      <c r="E22" s="130">
        <v>8261.880000000001</v>
      </c>
      <c r="F22" s="130">
        <v>11668.81852971676</v>
      </c>
      <c r="G22" s="130">
        <v>15463.965776440125</v>
      </c>
      <c r="H22" s="130">
        <v>19691.55676426736</v>
      </c>
      <c r="I22" s="130">
        <v>24400.86694341488</v>
      </c>
      <c r="J22" s="130">
        <v>29646.786529126883</v>
      </c>
      <c r="K22" s="130">
        <v>35490.460284491717</v>
      </c>
      <c r="L22" s="130">
        <v>28000.00013618009</v>
      </c>
      <c r="M22" s="130">
        <v>33672.301095279741</v>
      </c>
      <c r="N22" s="130">
        <v>41086.419120620485</v>
      </c>
      <c r="O22" s="130">
        <v>50777.221228978218</v>
      </c>
      <c r="P22" s="130">
        <v>63443.818278333201</v>
      </c>
      <c r="Q22" s="130">
        <v>80000.000007847237</v>
      </c>
    </row>
    <row r="23" spans="1:17">
      <c r="A23" s="138" t="s">
        <v>644</v>
      </c>
      <c r="B23" s="14" t="s">
        <v>180</v>
      </c>
      <c r="E23" s="106">
        <v>5507.920000000001</v>
      </c>
      <c r="F23" s="106">
        <v>7779.2123531445077</v>
      </c>
      <c r="G23" s="106">
        <v>10309.310517626751</v>
      </c>
      <c r="H23" s="106">
        <v>13127.704509511574</v>
      </c>
      <c r="I23" s="106">
        <v>16267.244628943254</v>
      </c>
      <c r="J23" s="106">
        <v>19764.524352751258</v>
      </c>
      <c r="K23" s="106">
        <v>23660.306856327814</v>
      </c>
      <c r="L23" s="106">
        <v>42000.000204270131</v>
      </c>
      <c r="M23" s="106">
        <v>50508.451642919616</v>
      </c>
      <c r="N23" s="106">
        <v>61629.62868093072</v>
      </c>
      <c r="O23" s="106">
        <v>76165.831843467313</v>
      </c>
      <c r="P23" s="106">
        <v>95165.727417499787</v>
      </c>
      <c r="Q23" s="106">
        <v>120000.00001177084</v>
      </c>
    </row>
    <row r="25" spans="1:17">
      <c r="A25" s="143" t="s">
        <v>179</v>
      </c>
    </row>
    <row r="26" spans="1:17">
      <c r="A26" t="s">
        <v>252</v>
      </c>
      <c r="B26" s="14" t="s">
        <v>199</v>
      </c>
      <c r="E26" s="132">
        <v>8.0198575061064467E-4</v>
      </c>
      <c r="F26" s="132">
        <v>9.8430910315454702E-4</v>
      </c>
      <c r="G26" s="132">
        <v>1.2249860911713831E-3</v>
      </c>
      <c r="H26" s="132">
        <v>1.5564865925929772E-3</v>
      </c>
      <c r="I26" s="132">
        <v>1.9936758615504515E-3</v>
      </c>
      <c r="J26" s="132">
        <v>2.5706331003539219E-3</v>
      </c>
      <c r="K26" s="132">
        <v>3.332304109650137E-3</v>
      </c>
      <c r="L26" s="132">
        <v>4.4366205398542269E-3</v>
      </c>
      <c r="M26" s="53">
        <v>6.0389568452224049E-3</v>
      </c>
      <c r="N26" s="53">
        <v>8.3647127296716129E-3</v>
      </c>
      <c r="O26" s="53">
        <v>1.1740928313181527E-2</v>
      </c>
      <c r="P26" s="53">
        <v>1.6642157085132708E-2</v>
      </c>
      <c r="Q26" s="53">
        <v>2.116083082908567E-2</v>
      </c>
    </row>
    <row r="27" spans="1:17">
      <c r="A27" t="s">
        <v>244</v>
      </c>
      <c r="B27" s="14" t="s">
        <v>180</v>
      </c>
      <c r="E27" s="54">
        <v>198</v>
      </c>
      <c r="F27" s="54">
        <v>243.01386673416633</v>
      </c>
      <c r="G27" s="54">
        <v>302.43463501455597</v>
      </c>
      <c r="H27" s="54">
        <v>380.87330201207027</v>
      </c>
      <c r="I27" s="54">
        <v>484.41663641182862</v>
      </c>
      <c r="J27" s="54">
        <v>621.09950608578583</v>
      </c>
      <c r="K27" s="54">
        <v>801.52837647719161</v>
      </c>
      <c r="L27" s="54">
        <v>1063.3440887272868</v>
      </c>
      <c r="M27" s="54">
        <v>1443.2581625244793</v>
      </c>
      <c r="N27" s="54">
        <v>1994.541743745553</v>
      </c>
      <c r="O27" s="54">
        <v>2794.495227664574</v>
      </c>
      <c r="P27" s="54">
        <v>3955.2872378615161</v>
      </c>
      <c r="Q27" s="54">
        <v>5023.3711236880617</v>
      </c>
    </row>
    <row r="29" spans="1:17">
      <c r="A29" s="136" t="s">
        <v>118</v>
      </c>
    </row>
    <row r="30" spans="1:17">
      <c r="A30" t="s">
        <v>252</v>
      </c>
      <c r="B30" s="14" t="s">
        <v>199</v>
      </c>
      <c r="E30" s="53">
        <v>6.0678256637964828E-3</v>
      </c>
      <c r="F30" s="53">
        <v>7.7206100620656618E-3</v>
      </c>
      <c r="G30" s="53">
        <v>9.8060399240287553E-3</v>
      </c>
      <c r="H30" s="53">
        <v>1.2579710815844143E-2</v>
      </c>
      <c r="I30" s="53">
        <v>1.6082250916494435E-2</v>
      </c>
      <c r="J30" s="53">
        <v>2.0504211888441082E-2</v>
      </c>
      <c r="K30" s="53">
        <v>2.6086077398782846E-2</v>
      </c>
      <c r="L30" s="53">
        <v>3.3131323453213304E-2</v>
      </c>
      <c r="M30" s="53">
        <v>4.2809166215381583E-2</v>
      </c>
      <c r="N30" s="53">
        <v>5.6111674147728025E-2</v>
      </c>
      <c r="O30" s="53">
        <v>7.4402136432319022E-2</v>
      </c>
      <c r="P30" s="53">
        <v>9.9554394532584911E-2</v>
      </c>
      <c r="Q30" s="53">
        <v>0.13414437497294407</v>
      </c>
    </row>
    <row r="31" spans="1:17">
      <c r="A31" t="s">
        <v>244</v>
      </c>
      <c r="B31" s="14" t="s">
        <v>180</v>
      </c>
      <c r="E31" s="54">
        <v>9510</v>
      </c>
      <c r="F31" s="54">
        <v>12100.409533234961</v>
      </c>
      <c r="G31" s="54">
        <v>15368.905173699921</v>
      </c>
      <c r="H31" s="54">
        <v>19492.988109110214</v>
      </c>
      <c r="I31" s="54">
        <v>24696.623643322804</v>
      </c>
      <c r="J31" s="54">
        <v>31262.404011225619</v>
      </c>
      <c r="K31" s="54">
        <v>39546.895028343199</v>
      </c>
      <c r="L31" s="54">
        <v>50000.000000939777</v>
      </c>
      <c r="M31" s="54">
        <v>64371.693407623381</v>
      </c>
      <c r="N31" s="54">
        <v>84130.948855376395</v>
      </c>
      <c r="O31" s="54">
        <v>111297.41872092383</v>
      </c>
      <c r="P31" s="54">
        <v>148647.86883819397</v>
      </c>
      <c r="Q31" s="54">
        <v>200000.00000823964</v>
      </c>
    </row>
    <row r="33" spans="1:17" s="140" customFormat="1" ht="18" thickBot="1">
      <c r="A33" s="140" t="s">
        <v>233</v>
      </c>
      <c r="L33" s="161">
        <v>0.12633778666562448</v>
      </c>
      <c r="Q33" s="161">
        <v>0.19401909737547535</v>
      </c>
    </row>
    <row r="34" spans="1:17" ht="17" thickTop="1"/>
    <row r="35" spans="1:17">
      <c r="A35" s="136" t="s">
        <v>925</v>
      </c>
    </row>
    <row r="36" spans="1:17">
      <c r="A36" t="s">
        <v>252</v>
      </c>
      <c r="B36" s="14" t="s">
        <v>199</v>
      </c>
      <c r="D36" s="43"/>
      <c r="E36" s="53">
        <v>0</v>
      </c>
      <c r="F36" s="53">
        <v>4.4262621106511699E-3</v>
      </c>
      <c r="G36" s="53">
        <v>1.0608347315885107E-2</v>
      </c>
      <c r="H36" s="53">
        <v>1.9129984648793005E-2</v>
      </c>
      <c r="I36" s="53">
        <v>3.0846246895592195E-2</v>
      </c>
      <c r="J36" s="53">
        <v>4.6850472317653026E-2</v>
      </c>
      <c r="K36" s="53">
        <v>6.8451937209532354E-2</v>
      </c>
      <c r="L36" s="53">
        <v>9.6398136360304185E-2</v>
      </c>
      <c r="M36" s="53">
        <v>0.12434903766813821</v>
      </c>
      <c r="N36" s="53">
        <v>0.14234934743964994</v>
      </c>
      <c r="O36" s="53">
        <v>0.15365273790298173</v>
      </c>
      <c r="P36" s="53">
        <v>0.15812926888485615</v>
      </c>
      <c r="Q36" s="53">
        <v>0.1565558944411469</v>
      </c>
    </row>
    <row r="37" spans="1:17">
      <c r="A37" t="s">
        <v>244</v>
      </c>
      <c r="B37" s="14" t="s">
        <v>180</v>
      </c>
      <c r="E37" s="54">
        <v>27186</v>
      </c>
      <c r="F37" s="54">
        <v>29289</v>
      </c>
      <c r="G37" s="54">
        <v>32269.065384588361</v>
      </c>
      <c r="H37" s="54">
        <v>36491.980123733287</v>
      </c>
      <c r="I37" s="54">
        <v>42476.079998290472</v>
      </c>
      <c r="J37" s="54">
        <v>50955.875002611647</v>
      </c>
      <c r="K37" s="54">
        <v>62972.205749536435</v>
      </c>
      <c r="L37" s="54">
        <v>79999.999999976455</v>
      </c>
      <c r="M37" s="54">
        <v>95775.833965314639</v>
      </c>
      <c r="N37" s="54">
        <v>110391.75741620357</v>
      </c>
      <c r="O37" s="54">
        <v>123933.05220870778</v>
      </c>
      <c r="P37" s="54">
        <v>136478.72989193001</v>
      </c>
      <c r="Q37" s="54">
        <v>148101.99272927889</v>
      </c>
    </row>
    <row r="38" spans="1:17">
      <c r="B38" s="14"/>
      <c r="E38" s="54"/>
      <c r="F38" s="54"/>
      <c r="G38" s="54"/>
      <c r="H38" s="54"/>
      <c r="I38" s="54"/>
      <c r="J38" s="54"/>
      <c r="K38" s="54"/>
      <c r="L38" s="54"/>
      <c r="M38" s="54"/>
      <c r="N38" s="54"/>
      <c r="O38" s="54"/>
      <c r="P38" s="54"/>
      <c r="Q38" s="54"/>
    </row>
    <row r="39" spans="1:17">
      <c r="A39" s="136" t="s">
        <v>926</v>
      </c>
      <c r="B39" s="14"/>
      <c r="E39" s="54"/>
      <c r="F39" s="54"/>
      <c r="G39" s="54"/>
      <c r="H39" s="54"/>
      <c r="I39" s="54"/>
      <c r="J39" s="54"/>
      <c r="K39" s="54"/>
      <c r="L39" s="54"/>
      <c r="M39" s="54"/>
      <c r="N39" s="54"/>
      <c r="O39" s="54"/>
      <c r="P39" s="54"/>
      <c r="Q39" s="54"/>
    </row>
    <row r="40" spans="1:17">
      <c r="A40" t="s">
        <v>252</v>
      </c>
      <c r="B40" s="14" t="s">
        <v>199</v>
      </c>
      <c r="E40" s="53">
        <v>0</v>
      </c>
      <c r="F40" s="53">
        <v>3.7961215744603529E-3</v>
      </c>
      <c r="G40" s="53">
        <v>7.52072596067633E-3</v>
      </c>
      <c r="H40" s="53">
        <v>1.1107590988303292E-2</v>
      </c>
      <c r="I40" s="53">
        <v>1.4541970865200085E-2</v>
      </c>
      <c r="J40" s="53">
        <v>1.7790941221590219E-2</v>
      </c>
      <c r="K40" s="53">
        <v>2.0792551784683394E-2</v>
      </c>
      <c r="L40" s="53">
        <v>2.3288580347943972E-2</v>
      </c>
      <c r="M40" s="53">
        <v>2.6605659339022779E-2</v>
      </c>
      <c r="N40" s="53">
        <v>2.8417221678006574E-2</v>
      </c>
      <c r="O40" s="53">
        <v>2.9475669854655478E-2</v>
      </c>
      <c r="P40" s="53">
        <v>2.9687309138310514E-2</v>
      </c>
      <c r="Q40" s="53">
        <v>2.91134860984066E-2</v>
      </c>
    </row>
    <row r="41" spans="1:17">
      <c r="B41" s="14"/>
      <c r="E41" s="54"/>
      <c r="F41" s="54"/>
      <c r="G41" s="54"/>
      <c r="H41" s="54"/>
      <c r="I41" s="54"/>
      <c r="J41" s="54"/>
      <c r="K41" s="54"/>
      <c r="L41" s="54"/>
      <c r="M41" s="54"/>
      <c r="N41" s="54"/>
      <c r="O41" s="54"/>
      <c r="P41" s="54"/>
      <c r="Q41" s="54"/>
    </row>
    <row r="42" spans="1:17">
      <c r="A42" s="136" t="s">
        <v>927</v>
      </c>
      <c r="B42" s="14"/>
      <c r="E42" s="54"/>
      <c r="F42" s="54"/>
      <c r="G42" s="54"/>
      <c r="H42" s="54"/>
      <c r="I42" s="54"/>
      <c r="J42" s="54"/>
      <c r="K42" s="54"/>
      <c r="L42" s="54"/>
      <c r="M42" s="54"/>
      <c r="N42" s="54"/>
      <c r="O42" s="54"/>
      <c r="P42" s="54"/>
      <c r="Q42" s="54"/>
    </row>
    <row r="43" spans="1:17">
      <c r="A43" t="s">
        <v>252</v>
      </c>
      <c r="B43" s="14" t="s">
        <v>199</v>
      </c>
      <c r="E43" s="53">
        <v>0</v>
      </c>
      <c r="F43" s="53">
        <v>1.0786407270443276E-3</v>
      </c>
      <c r="G43" s="53">
        <v>2.1387813265560164E-3</v>
      </c>
      <c r="H43" s="53">
        <v>3.1615197774413225E-3</v>
      </c>
      <c r="I43" s="53">
        <v>4.1425540522333415E-3</v>
      </c>
      <c r="J43" s="53">
        <v>5.0723850598067685E-3</v>
      </c>
      <c r="K43" s="53">
        <v>5.9331993984421284E-3</v>
      </c>
      <c r="L43" s="53">
        <v>6.6510699573763109E-3</v>
      </c>
      <c r="M43" s="53">
        <v>7.60482739524881E-3</v>
      </c>
      <c r="N43" s="53">
        <v>8.1294894418788219E-3</v>
      </c>
      <c r="O43" s="53">
        <v>8.4393917451602418E-3</v>
      </c>
      <c r="P43" s="53">
        <v>8.5071402215158472E-3</v>
      </c>
      <c r="Q43" s="53">
        <v>8.3497168359218353E-3</v>
      </c>
    </row>
    <row r="45" spans="1:17" s="144" customFormat="1" ht="18" thickBot="1">
      <c r="A45" s="144" t="s">
        <v>499</v>
      </c>
      <c r="L45" s="161">
        <v>0.21083557640104686</v>
      </c>
      <c r="Q45" s="161">
        <v>0.38528488972789671</v>
      </c>
    </row>
    <row r="46" spans="1:17" ht="17" thickTop="1"/>
    <row r="47" spans="1:17">
      <c r="A47" s="136" t="s">
        <v>440</v>
      </c>
    </row>
    <row r="48" spans="1:17">
      <c r="A48" t="s">
        <v>252</v>
      </c>
      <c r="B48" s="14" t="s">
        <v>199</v>
      </c>
      <c r="E48" s="53">
        <v>7.6139674364879992E-2</v>
      </c>
      <c r="F48" s="53">
        <v>7.8898231965463236E-2</v>
      </c>
      <c r="G48" s="53">
        <v>8.2201192369035697E-2</v>
      </c>
      <c r="H48" s="53">
        <v>8.615599375700056E-2</v>
      </c>
      <c r="I48" s="53">
        <v>9.0891277292743836E-2</v>
      </c>
      <c r="J48" s="53">
        <v>9.6561071541354696E-2</v>
      </c>
      <c r="K48" s="53">
        <v>0.10334980268679289</v>
      </c>
      <c r="L48" s="53">
        <v>0.11147829351806662</v>
      </c>
      <c r="M48" s="53">
        <v>0.12130105590102486</v>
      </c>
      <c r="N48" s="53">
        <v>0.13317123732029076</v>
      </c>
      <c r="O48" s="53">
        <v>0.14751559397201419</v>
      </c>
      <c r="P48" s="53">
        <v>0.16484983348227833</v>
      </c>
      <c r="Q48" s="53">
        <v>0.18579715560307225</v>
      </c>
    </row>
    <row r="49" spans="1:17">
      <c r="A49" t="s">
        <v>244</v>
      </c>
      <c r="B49" s="14" t="s">
        <v>180</v>
      </c>
      <c r="E49" s="54">
        <v>20490</v>
      </c>
      <c r="F49" s="54">
        <v>21232.357328258055</v>
      </c>
      <c r="G49" s="54">
        <v>22121.219268287794</v>
      </c>
      <c r="H49" s="54">
        <v>23185.498582789005</v>
      </c>
      <c r="I49" s="54">
        <v>24459.813983488089</v>
      </c>
      <c r="J49" s="54">
        <v>25985.616203199486</v>
      </c>
      <c r="K49" s="54">
        <v>27812.536298804589</v>
      </c>
      <c r="L49" s="54">
        <v>30000.000042537424</v>
      </c>
      <c r="M49" s="54">
        <v>32643.410365811022</v>
      </c>
      <c r="N49" s="54">
        <v>35837.803030470823</v>
      </c>
      <c r="O49" s="54">
        <v>39698.022689216625</v>
      </c>
      <c r="P49" s="54">
        <v>44362.851775078088</v>
      </c>
      <c r="Q49" s="54">
        <v>50000.000000826782</v>
      </c>
    </row>
    <row r="51" spans="1:17">
      <c r="A51" s="136" t="s">
        <v>441</v>
      </c>
    </row>
    <row r="52" spans="1:17">
      <c r="A52" t="s">
        <v>252</v>
      </c>
      <c r="B52" s="14" t="s">
        <v>199</v>
      </c>
      <c r="E52" s="132">
        <v>3.6432398772000001E-3</v>
      </c>
      <c r="F52" s="53">
        <v>5.1246091499833561E-3</v>
      </c>
      <c r="G52" s="53">
        <v>6.9553938944633764E-3</v>
      </c>
      <c r="H52" s="53">
        <v>9.2180118940409558E-3</v>
      </c>
      <c r="I52" s="53">
        <v>1.2014321087378956E-2</v>
      </c>
      <c r="J52" s="53">
        <v>1.547020498214443E-2</v>
      </c>
      <c r="K52" s="53">
        <v>1.9741239645461706E-2</v>
      </c>
      <c r="L52" s="53">
        <v>2.5019697386153731E-2</v>
      </c>
      <c r="M52" s="53">
        <v>3.0239336408635624E-2</v>
      </c>
      <c r="N52" s="53">
        <v>3.5400812139507694E-2</v>
      </c>
      <c r="O52" s="53">
        <v>4.0504772701844438E-2</v>
      </c>
      <c r="P52" s="53">
        <v>4.5551858996578841E-2</v>
      </c>
      <c r="Q52" s="53">
        <v>5.054270478297998E-2</v>
      </c>
    </row>
    <row r="53" spans="1:17">
      <c r="A53" t="s">
        <v>244</v>
      </c>
      <c r="B53" s="14" t="s">
        <v>180</v>
      </c>
      <c r="E53" s="54">
        <v>231</v>
      </c>
      <c r="F53" s="54">
        <v>324.92637145703105</v>
      </c>
      <c r="G53" s="54">
        <v>441.00746691866493</v>
      </c>
      <c r="H53" s="54">
        <v>584.46899443798736</v>
      </c>
      <c r="I53" s="54">
        <v>761.76926711657893</v>
      </c>
      <c r="J53" s="54">
        <v>980.88994173555625</v>
      </c>
      <c r="K53" s="54">
        <v>1251.6953348694681</v>
      </c>
      <c r="L53" s="54">
        <v>1586.3764920808251</v>
      </c>
      <c r="M53" s="54">
        <v>1917.3282424003737</v>
      </c>
      <c r="N53" s="54">
        <v>2244.5921432192758</v>
      </c>
      <c r="O53" s="54">
        <v>2568.2092888478842</v>
      </c>
      <c r="P53" s="54">
        <v>2888.2203156759278</v>
      </c>
      <c r="Q53" s="54">
        <v>3204.6654072751967</v>
      </c>
    </row>
    <row r="55" spans="1:17">
      <c r="A55" s="136" t="s">
        <v>318</v>
      </c>
      <c r="B55" s="14"/>
    </row>
    <row r="56" spans="1:17">
      <c r="A56" t="s">
        <v>252</v>
      </c>
      <c r="B56" s="14" t="s">
        <v>199</v>
      </c>
      <c r="E56" s="132">
        <v>1.3901853679165497E-4</v>
      </c>
      <c r="F56" s="132">
        <v>3.4104084050133989E-4</v>
      </c>
      <c r="G56" s="132">
        <v>8.3664277853946029E-4</v>
      </c>
      <c r="H56" s="132">
        <v>2.0524554708851021E-3</v>
      </c>
      <c r="I56" s="53">
        <v>5.0350921181918735E-3</v>
      </c>
      <c r="J56" s="53">
        <v>1.2352108485815307E-2</v>
      </c>
      <c r="K56" s="53">
        <v>3.0302242831684444E-2</v>
      </c>
      <c r="L56" s="53">
        <v>7.4337585496826508E-2</v>
      </c>
      <c r="M56" s="53">
        <v>8.5422438277151222E-2</v>
      </c>
      <c r="N56" s="53">
        <v>9.816020943436779E-2</v>
      </c>
      <c r="O56" s="53">
        <v>0.11279737397493872</v>
      </c>
      <c r="P56" s="53">
        <v>0.12961716003824592</v>
      </c>
      <c r="Q56" s="53">
        <v>0.14894502934184448</v>
      </c>
    </row>
    <row r="57" spans="1:17" ht="17" customHeight="1">
      <c r="B57" s="14"/>
    </row>
    <row r="58" spans="1:17" ht="17" customHeight="1">
      <c r="A58" s="136" t="s">
        <v>292</v>
      </c>
      <c r="B58" s="14"/>
    </row>
    <row r="59" spans="1:17" ht="17" customHeight="1">
      <c r="A59" t="s">
        <v>252</v>
      </c>
      <c r="B59" s="14" t="s">
        <v>199</v>
      </c>
      <c r="E59" s="132">
        <v>7.9107553979999995E-3</v>
      </c>
      <c r="F59" s="132">
        <v>7.9107553979999995E-3</v>
      </c>
      <c r="G59" s="132">
        <v>7.9107553979999995E-3</v>
      </c>
      <c r="H59" s="132">
        <v>7.9107553979999995E-3</v>
      </c>
      <c r="I59" s="132">
        <v>7.9107553979999995E-3</v>
      </c>
      <c r="J59" s="132">
        <v>7.9107553979999995E-3</v>
      </c>
      <c r="K59" s="132">
        <v>7.9107553979999995E-3</v>
      </c>
      <c r="L59" s="132">
        <v>7.9107553979999995E-3</v>
      </c>
      <c r="M59" s="132">
        <v>1.0243055295111091E-2</v>
      </c>
      <c r="N59" s="132">
        <v>1.3262978881287286E-2</v>
      </c>
      <c r="O59" s="132">
        <v>1.7173255804782284E-2</v>
      </c>
      <c r="P59" s="132">
        <v>2.2236385775490582E-2</v>
      </c>
      <c r="Q59" s="132">
        <v>2.8792260359782631E-2</v>
      </c>
    </row>
    <row r="60" spans="1:17">
      <c r="B60" s="14"/>
    </row>
    <row r="61" spans="1:17">
      <c r="B61" s="14"/>
    </row>
    <row r="62" spans="1:17">
      <c r="B62" s="14"/>
    </row>
    <row r="63" spans="1:17">
      <c r="B63" s="14"/>
    </row>
    <row r="64" spans="1:17">
      <c r="B64" s="14"/>
    </row>
    <row r="65" spans="1:22">
      <c r="B65" s="14"/>
    </row>
    <row r="67" spans="1:22" s="50" customFormat="1" ht="19">
      <c r="A67" s="51" t="s">
        <v>438</v>
      </c>
    </row>
    <row r="69" spans="1:22">
      <c r="D69" s="193" t="s">
        <v>90</v>
      </c>
      <c r="E69" s="193">
        <v>2018</v>
      </c>
      <c r="F69" s="193">
        <v>2019</v>
      </c>
      <c r="G69" s="193">
        <v>2020</v>
      </c>
      <c r="H69" s="193">
        <v>2021</v>
      </c>
      <c r="I69" s="193">
        <v>2022</v>
      </c>
      <c r="J69" s="193">
        <v>2023</v>
      </c>
      <c r="K69" s="193">
        <v>2024</v>
      </c>
      <c r="L69" s="193">
        <v>2025</v>
      </c>
      <c r="M69" s="193">
        <v>2026</v>
      </c>
      <c r="N69" s="193">
        <v>2027</v>
      </c>
      <c r="O69" s="193">
        <v>2028</v>
      </c>
      <c r="P69" s="193">
        <v>2029</v>
      </c>
      <c r="Q69" s="193">
        <v>2030</v>
      </c>
    </row>
    <row r="71" spans="1:22" ht="17" thickBot="1">
      <c r="A71" s="52" t="s">
        <v>460</v>
      </c>
    </row>
    <row r="72" spans="1:22" s="55" customFormat="1">
      <c r="A72" s="55" t="s">
        <v>471</v>
      </c>
      <c r="B72" s="105" t="s">
        <v>504</v>
      </c>
      <c r="E72" s="76">
        <v>8.2063305978898014E-3</v>
      </c>
      <c r="F72" s="76">
        <v>6.5716153747042141E-3</v>
      </c>
      <c r="G72" s="76">
        <v>5.2625382462843755E-3</v>
      </c>
      <c r="H72" s="76">
        <v>4.2142315419444864E-3</v>
      </c>
      <c r="I72" s="76">
        <v>3.3747493429922533E-3</v>
      </c>
      <c r="J72" s="76">
        <v>2.7024934474226075E-3</v>
      </c>
      <c r="K72" s="76">
        <v>2.1641520868884555E-3</v>
      </c>
      <c r="L72" s="76">
        <v>1.73304925480963E-3</v>
      </c>
      <c r="M72" s="76">
        <v>1.3878228511723897E-3</v>
      </c>
      <c r="N72" s="76">
        <v>1.1113661431670224E-3</v>
      </c>
      <c r="O72" s="76">
        <v>8.8998008869398517E-4</v>
      </c>
      <c r="P72" s="76">
        <v>7.1269451849111955E-4</v>
      </c>
      <c r="Q72" s="76">
        <v>5.7072453995309427E-4</v>
      </c>
    </row>
    <row r="73" spans="1:22" s="55" customFormat="1">
      <c r="A73" s="55" t="s">
        <v>459</v>
      </c>
      <c r="B73" s="105" t="s">
        <v>501</v>
      </c>
      <c r="E73" s="118">
        <v>2.8000000000000001E-2</v>
      </c>
      <c r="F73" s="118">
        <v>2.8000000000000001E-2</v>
      </c>
      <c r="G73" s="118">
        <v>2.8000000000000001E-2</v>
      </c>
      <c r="H73" s="118">
        <v>2.2422351658490776E-2</v>
      </c>
      <c r="I73" s="118">
        <v>1.7955780496322286E-2</v>
      </c>
      <c r="J73" s="118">
        <v>1.4378958021114585E-2</v>
      </c>
      <c r="K73" s="118">
        <v>1.1514644758289568E-2</v>
      </c>
      <c r="L73" s="118">
        <v>9.2209076426059359E-3</v>
      </c>
      <c r="M73" s="118">
        <v>7.3840869204634093E-3</v>
      </c>
      <c r="N73" s="118">
        <v>5.9131640574104569E-3</v>
      </c>
      <c r="O73" s="118">
        <v>4.7352515682001937E-3</v>
      </c>
      <c r="P73" s="118">
        <v>3.7919812804858804E-3</v>
      </c>
      <c r="Q73" s="118">
        <v>3.0366120626238776E-3</v>
      </c>
    </row>
    <row r="74" spans="1:22" s="55" customFormat="1">
      <c r="A74" s="55" t="s">
        <v>483</v>
      </c>
      <c r="B74" s="105" t="s">
        <v>504</v>
      </c>
      <c r="E74" s="76">
        <v>5.1113974443141856E-2</v>
      </c>
      <c r="F74" s="76">
        <v>5.1113860013076232E-2</v>
      </c>
      <c r="G74" s="76">
        <v>5.1113768377677248E-2</v>
      </c>
      <c r="H74" s="76">
        <v>5.1113694996207937E-2</v>
      </c>
      <c r="I74" s="76">
        <v>5.1113636232454011E-2</v>
      </c>
      <c r="J74" s="76">
        <v>5.1113589174541327E-2</v>
      </c>
      <c r="K74" s="76">
        <v>5.1113551490646086E-2</v>
      </c>
      <c r="L74" s="76">
        <v>5.1113521313447839E-2</v>
      </c>
      <c r="M74" s="76">
        <v>5.1113497147599586E-2</v>
      </c>
      <c r="N74" s="76">
        <v>5.1113477795630025E-2</v>
      </c>
      <c r="O74" s="76">
        <v>5.1113462298606215E-2</v>
      </c>
      <c r="P74" s="76">
        <v>5.1113449888616297E-2</v>
      </c>
      <c r="Q74" s="76">
        <v>5.11134399507178E-2</v>
      </c>
    </row>
    <row r="75" spans="1:22" s="55" customFormat="1">
      <c r="A75" s="55" t="s">
        <v>484</v>
      </c>
      <c r="B75" s="105" t="s">
        <v>470</v>
      </c>
      <c r="E75" s="76">
        <v>69.552199999999999</v>
      </c>
      <c r="F75" s="76"/>
      <c r="G75" s="76"/>
      <c r="H75" s="76"/>
      <c r="I75" s="76"/>
      <c r="J75" s="76"/>
      <c r="K75" s="76"/>
      <c r="L75" s="76"/>
      <c r="M75" s="76"/>
      <c r="N75" s="76"/>
      <c r="O75" s="76"/>
      <c r="P75" s="76"/>
      <c r="Q75" s="76"/>
    </row>
    <row r="76" spans="1:22" s="98" customFormat="1">
      <c r="A76" s="98" t="s">
        <v>696</v>
      </c>
      <c r="B76" s="249" t="s">
        <v>1</v>
      </c>
      <c r="E76" s="76"/>
      <c r="F76" s="76"/>
      <c r="G76" s="250">
        <v>1.01E-2</v>
      </c>
      <c r="H76" s="250">
        <v>2.3400000000000001E-2</v>
      </c>
      <c r="I76" s="250">
        <v>4.1000000000000002E-2</v>
      </c>
      <c r="J76" s="250">
        <v>6.5000000000000002E-2</v>
      </c>
      <c r="K76" s="250">
        <v>9.9299999999999999E-2</v>
      </c>
      <c r="L76" s="251">
        <v>0.15359999999999999</v>
      </c>
      <c r="M76" s="250">
        <v>0.19819999999999999</v>
      </c>
      <c r="N76" s="250">
        <v>0.24579999999999999</v>
      </c>
      <c r="O76" s="250">
        <v>0.29759999999999998</v>
      </c>
      <c r="P76" s="250">
        <v>0.3553</v>
      </c>
      <c r="Q76" s="251">
        <v>0.42309999999999998</v>
      </c>
    </row>
    <row r="77" spans="1:22" s="98" customFormat="1" ht="51">
      <c r="A77" s="317" t="s">
        <v>900</v>
      </c>
      <c r="B77" s="249" t="s">
        <v>470</v>
      </c>
      <c r="C77" s="311" t="s">
        <v>901</v>
      </c>
      <c r="E77" s="76">
        <v>48.449482219609621</v>
      </c>
      <c r="F77" s="227">
        <v>48.152744015479833</v>
      </c>
      <c r="G77" s="227">
        <v>47.818702974067158</v>
      </c>
      <c r="H77" s="227">
        <v>47.20117770596358</v>
      </c>
      <c r="I77" s="227">
        <v>46.462520517308732</v>
      </c>
      <c r="J77" s="227">
        <v>45.588234673600169</v>
      </c>
      <c r="K77" s="227">
        <v>44.510641603773749</v>
      </c>
      <c r="L77" s="227">
        <v>42.838557391913895</v>
      </c>
      <c r="M77" s="227">
        <v>42.929471418390861</v>
      </c>
      <c r="N77" s="227">
        <v>40.859339171508076</v>
      </c>
      <c r="O77" s="227">
        <v>38.2380500726617</v>
      </c>
      <c r="P77" s="227">
        <v>35.098545213083263</v>
      </c>
      <c r="Q77" s="227">
        <v>31.630199770568591</v>
      </c>
    </row>
    <row r="78" spans="1:22" s="98" customFormat="1" ht="51">
      <c r="A78" s="317" t="s">
        <v>912</v>
      </c>
      <c r="B78" s="249" t="s">
        <v>1</v>
      </c>
      <c r="C78" s="311" t="s">
        <v>901</v>
      </c>
      <c r="E78" s="76"/>
      <c r="F78" s="115">
        <v>0</v>
      </c>
      <c r="G78" s="115">
        <v>0</v>
      </c>
      <c r="H78" s="115">
        <v>0.02</v>
      </c>
      <c r="I78" s="115">
        <v>2.5000000000000001E-2</v>
      </c>
      <c r="J78" s="115">
        <v>0.03</v>
      </c>
      <c r="K78" s="115">
        <v>3.5000000000000003E-2</v>
      </c>
      <c r="L78" s="115">
        <v>0.04</v>
      </c>
      <c r="M78" s="115">
        <v>0.05</v>
      </c>
      <c r="N78" s="115">
        <v>0.06</v>
      </c>
      <c r="O78" s="115">
        <v>7.0000000000000007E-2</v>
      </c>
      <c r="P78" s="115">
        <v>7.4999999999999997E-2</v>
      </c>
      <c r="Q78" s="115">
        <v>8.5000000000000006E-2</v>
      </c>
    </row>
    <row r="79" spans="1:22">
      <c r="E79" s="67"/>
      <c r="F79" s="67"/>
      <c r="G79" s="67"/>
      <c r="H79" s="67"/>
      <c r="I79" s="67"/>
      <c r="J79" s="67"/>
      <c r="K79" s="67"/>
      <c r="L79" s="67"/>
      <c r="M79" s="67"/>
      <c r="N79" s="67"/>
      <c r="O79" s="67"/>
      <c r="P79" s="67"/>
      <c r="Q79" s="67"/>
      <c r="R79" s="44"/>
      <c r="S79" s="44"/>
      <c r="T79" s="44"/>
      <c r="U79" s="44"/>
      <c r="V79" s="44"/>
    </row>
    <row r="80" spans="1:22" hidden="1">
      <c r="A80" t="s">
        <v>148</v>
      </c>
      <c r="B80" s="14" t="s">
        <v>145</v>
      </c>
      <c r="E80" s="53" t="e">
        <v>#REF!</v>
      </c>
      <c r="F80" s="53" t="e">
        <v>#REF!</v>
      </c>
      <c r="G80" s="53" t="e">
        <v>#REF!</v>
      </c>
      <c r="H80" s="53" t="e">
        <v>#REF!</v>
      </c>
      <c r="I80" s="53" t="e">
        <v>#REF!</v>
      </c>
      <c r="J80" s="53" t="e">
        <v>#REF!</v>
      </c>
      <c r="K80" s="53" t="e">
        <v>#REF!</v>
      </c>
      <c r="L80" s="53" t="e">
        <v>#REF!</v>
      </c>
      <c r="M80" s="53" t="e">
        <v>#REF!</v>
      </c>
      <c r="N80" s="53" t="e">
        <v>#REF!</v>
      </c>
      <c r="O80" s="53" t="e">
        <v>#REF!</v>
      </c>
      <c r="P80" s="53" t="e">
        <v>#REF!</v>
      </c>
      <c r="Q80" s="53" t="e">
        <v>#REF!</v>
      </c>
      <c r="R80" s="44"/>
      <c r="S80" s="44"/>
      <c r="T80" s="44"/>
      <c r="U80" s="44"/>
      <c r="V80" s="44"/>
    </row>
    <row r="81" spans="1:22" hidden="1">
      <c r="A81" t="s">
        <v>155</v>
      </c>
      <c r="B81" s="14" t="s">
        <v>150</v>
      </c>
      <c r="E81" s="53" t="e">
        <v>#REF!</v>
      </c>
      <c r="F81" s="53" t="e">
        <v>#REF!</v>
      </c>
      <c r="G81" s="53" t="e">
        <v>#REF!</v>
      </c>
      <c r="H81" s="53" t="e">
        <v>#REF!</v>
      </c>
      <c r="I81" s="53" t="e">
        <v>#REF!</v>
      </c>
      <c r="J81" s="53" t="e">
        <v>#REF!</v>
      </c>
      <c r="K81" s="53" t="e">
        <v>#REF!</v>
      </c>
      <c r="L81" s="53" t="e">
        <v>#REF!</v>
      </c>
      <c r="M81" s="53" t="e">
        <v>#REF!</v>
      </c>
      <c r="N81" s="53" t="e">
        <v>#REF!</v>
      </c>
      <c r="O81" s="53" t="e">
        <v>#REF!</v>
      </c>
      <c r="P81" s="53" t="e">
        <v>#REF!</v>
      </c>
      <c r="Q81" s="53" t="e">
        <v>#REF!</v>
      </c>
      <c r="R81" s="44"/>
      <c r="S81" s="44"/>
      <c r="T81" s="44"/>
      <c r="U81" s="44"/>
      <c r="V81" s="44"/>
    </row>
    <row r="82" spans="1:22" hidden="1">
      <c r="A82" s="2" t="s">
        <v>156</v>
      </c>
      <c r="B82" s="57" t="s">
        <v>101</v>
      </c>
      <c r="E82" s="58" t="e">
        <v>#REF!</v>
      </c>
      <c r="F82" s="58" t="e">
        <v>#REF!</v>
      </c>
      <c r="G82" s="58" t="e">
        <v>#REF!</v>
      </c>
      <c r="H82" s="58" t="e">
        <v>#REF!</v>
      </c>
      <c r="I82" s="58" t="e">
        <v>#REF!</v>
      </c>
      <c r="J82" s="58" t="e">
        <v>#REF!</v>
      </c>
      <c r="K82" s="58" t="e">
        <v>#REF!</v>
      </c>
      <c r="L82" s="58" t="e">
        <v>#REF!</v>
      </c>
      <c r="M82" s="58" t="e">
        <v>#REF!</v>
      </c>
      <c r="N82" s="58" t="e">
        <v>#REF!</v>
      </c>
      <c r="O82" s="58" t="e">
        <v>#REF!</v>
      </c>
      <c r="P82" s="58" t="e">
        <v>#REF!</v>
      </c>
      <c r="Q82" s="58" t="e">
        <v>#REF!</v>
      </c>
      <c r="R82" s="44"/>
      <c r="S82" s="44"/>
      <c r="T82" s="44"/>
      <c r="U82" s="44"/>
      <c r="V82" s="44"/>
    </row>
    <row r="83" spans="1:22" hidden="1">
      <c r="A83" t="s">
        <v>157</v>
      </c>
      <c r="B83" s="14" t="s">
        <v>101</v>
      </c>
      <c r="E83" s="53" t="e">
        <v>#REF!</v>
      </c>
      <c r="F83" s="53" t="e">
        <v>#REF!</v>
      </c>
      <c r="G83" s="53" t="e">
        <v>#REF!</v>
      </c>
      <c r="H83" s="53" t="e">
        <v>#REF!</v>
      </c>
      <c r="I83" s="53" t="e">
        <v>#REF!</v>
      </c>
      <c r="J83" s="53" t="e">
        <v>#REF!</v>
      </c>
      <c r="K83" s="53" t="e">
        <v>#REF!</v>
      </c>
      <c r="L83" s="53" t="e">
        <v>#REF!</v>
      </c>
      <c r="M83" s="53" t="e">
        <v>#REF!</v>
      </c>
      <c r="N83" s="53" t="e">
        <v>#REF!</v>
      </c>
      <c r="O83" s="53" t="e">
        <v>#REF!</v>
      </c>
      <c r="P83" s="53" t="e">
        <v>#REF!</v>
      </c>
      <c r="Q83" s="53" t="e">
        <v>#REF!</v>
      </c>
      <c r="R83" s="44"/>
      <c r="S83" s="44"/>
      <c r="T83" s="44"/>
      <c r="U83" s="44"/>
      <c r="V83" s="44"/>
    </row>
    <row r="84" spans="1:22" hidden="1">
      <c r="A84" t="s">
        <v>158</v>
      </c>
      <c r="B84" s="14" t="s">
        <v>101</v>
      </c>
      <c r="E84" s="53" t="e">
        <v>#REF!</v>
      </c>
      <c r="F84" s="53" t="e">
        <v>#REF!</v>
      </c>
      <c r="G84" s="53" t="e">
        <v>#REF!</v>
      </c>
      <c r="H84" s="53" t="e">
        <v>#REF!</v>
      </c>
      <c r="I84" s="53" t="e">
        <v>#REF!</v>
      </c>
      <c r="J84" s="53" t="e">
        <v>#REF!</v>
      </c>
      <c r="K84" s="53" t="e">
        <v>#REF!</v>
      </c>
      <c r="L84" s="53" t="e">
        <v>#REF!</v>
      </c>
      <c r="M84" s="53" t="e">
        <v>#REF!</v>
      </c>
      <c r="N84" s="53" t="e">
        <v>#REF!</v>
      </c>
      <c r="O84" s="53" t="e">
        <v>#REF!</v>
      </c>
      <c r="P84" s="53" t="e">
        <v>#REF!</v>
      </c>
      <c r="Q84" s="53" t="e">
        <v>#REF!</v>
      </c>
      <c r="R84" s="44"/>
      <c r="S84" s="44"/>
      <c r="T84" s="44"/>
      <c r="U84" s="44"/>
      <c r="V84" s="44"/>
    </row>
    <row r="85" spans="1:22" ht="17" hidden="1" thickBot="1">
      <c r="A85" s="16" t="s">
        <v>153</v>
      </c>
      <c r="B85" s="59" t="s">
        <v>154</v>
      </c>
      <c r="C85" s="16"/>
      <c r="D85" s="16"/>
      <c r="E85" s="60" t="e">
        <v>#REF!</v>
      </c>
      <c r="F85" s="60" t="e">
        <v>#REF!</v>
      </c>
      <c r="G85" s="60" t="e">
        <v>#REF!</v>
      </c>
      <c r="H85" s="60" t="e">
        <v>#REF!</v>
      </c>
      <c r="I85" s="60" t="e">
        <v>#REF!</v>
      </c>
      <c r="J85" s="60" t="e">
        <v>#REF!</v>
      </c>
      <c r="K85" s="60" t="e">
        <v>#REF!</v>
      </c>
      <c r="L85" s="60" t="e">
        <v>#REF!</v>
      </c>
      <c r="M85" s="60" t="e">
        <v>#REF!</v>
      </c>
      <c r="N85" s="60" t="e">
        <v>#REF!</v>
      </c>
      <c r="O85" s="60" t="e">
        <v>#REF!</v>
      </c>
      <c r="P85" s="60" t="e">
        <v>#REF!</v>
      </c>
      <c r="Q85" s="60" t="e">
        <v>#REF!</v>
      </c>
      <c r="R85" s="44"/>
      <c r="S85" s="44"/>
      <c r="T85" s="44"/>
      <c r="U85" s="44"/>
      <c r="V85" s="44"/>
    </row>
    <row r="86" spans="1:22" hidden="1">
      <c r="A86" s="64"/>
      <c r="B86" s="65"/>
      <c r="C86" s="64"/>
      <c r="D86" s="64"/>
      <c r="E86" s="66"/>
      <c r="F86" s="66"/>
      <c r="G86" s="66"/>
      <c r="H86" s="66"/>
      <c r="I86" s="66"/>
      <c r="J86" s="66"/>
      <c r="K86" s="66"/>
      <c r="L86" s="66"/>
      <c r="M86" s="66"/>
      <c r="N86" s="66"/>
      <c r="O86" s="66"/>
      <c r="P86" s="66"/>
      <c r="Q86" s="66"/>
      <c r="R86" s="44"/>
      <c r="S86" s="44"/>
      <c r="T86" s="44"/>
      <c r="U86" s="44"/>
      <c r="V86" s="44"/>
    </row>
    <row r="87" spans="1:22" ht="17" thickBot="1">
      <c r="A87" s="52" t="s">
        <v>100</v>
      </c>
    </row>
    <row r="88" spans="1:22">
      <c r="A88" t="s">
        <v>246</v>
      </c>
      <c r="B88" s="14" t="s">
        <v>180</v>
      </c>
      <c r="D88" s="54"/>
      <c r="E88" s="54">
        <v>5097.4000000000005</v>
      </c>
      <c r="F88" s="54">
        <v>5678.2308828612695</v>
      </c>
      <c r="G88" s="54">
        <v>6325.2454112056084</v>
      </c>
      <c r="H88" s="54">
        <v>7045.9849797120514</v>
      </c>
      <c r="I88" s="54">
        <v>7848.8502985791974</v>
      </c>
      <c r="J88" s="54">
        <v>8743.1993095200087</v>
      </c>
      <c r="K88" s="54">
        <v>9739.456258941389</v>
      </c>
      <c r="L88" s="54">
        <v>10849.233199630689</v>
      </c>
      <c r="M88" s="54">
        <v>14180.752397749131</v>
      </c>
      <c r="N88" s="54">
        <v>18535.295063351852</v>
      </c>
      <c r="O88" s="54">
        <v>24227.005270894326</v>
      </c>
      <c r="P88" s="54">
        <v>31666.492623387458</v>
      </c>
      <c r="Q88" s="54">
        <v>41390.454323785096</v>
      </c>
    </row>
    <row r="89" spans="1:22">
      <c r="A89" t="s">
        <v>244</v>
      </c>
      <c r="B89" s="14" t="s">
        <v>180</v>
      </c>
      <c r="D89" s="54"/>
      <c r="E89" s="54">
        <v>13769.800000000001</v>
      </c>
      <c r="F89" s="54">
        <v>19448.030882861269</v>
      </c>
      <c r="G89" s="54">
        <v>25773.276294066876</v>
      </c>
      <c r="H89" s="54">
        <v>32819.261273778931</v>
      </c>
      <c r="I89" s="54">
        <v>40668.111572358132</v>
      </c>
      <c r="J89" s="54">
        <v>49411.31088187814</v>
      </c>
      <c r="K89" s="54">
        <v>59150.767140819531</v>
      </c>
      <c r="L89" s="54">
        <v>70000.00034045022</v>
      </c>
      <c r="M89" s="54">
        <v>84180.752738199357</v>
      </c>
      <c r="N89" s="54">
        <v>102716.04780155121</v>
      </c>
      <c r="O89" s="54">
        <v>126943.05307244553</v>
      </c>
      <c r="P89" s="54">
        <v>158609.54569583299</v>
      </c>
      <c r="Q89" s="54">
        <v>200000.00001961808</v>
      </c>
    </row>
    <row r="90" spans="1:22">
      <c r="A90" t="s">
        <v>635</v>
      </c>
      <c r="B90" s="14"/>
      <c r="D90" s="54"/>
      <c r="E90" s="106">
        <v>8261.880000000001</v>
      </c>
      <c r="F90" s="106">
        <v>11668.81852971676</v>
      </c>
      <c r="G90" s="106">
        <v>15463.965776440125</v>
      </c>
      <c r="H90" s="106">
        <v>19691.55676426736</v>
      </c>
      <c r="I90" s="106">
        <v>24400.86694341488</v>
      </c>
      <c r="J90" s="106">
        <v>29646.786529126883</v>
      </c>
      <c r="K90" s="106">
        <v>35490.460284491717</v>
      </c>
      <c r="L90" s="106">
        <v>28000.00013618009</v>
      </c>
      <c r="M90" s="106">
        <v>33672.301095279741</v>
      </c>
      <c r="N90" s="106">
        <v>41086.419120620485</v>
      </c>
      <c r="O90" s="106">
        <v>50777.221228978218</v>
      </c>
      <c r="P90" s="106">
        <v>63443.818278333201</v>
      </c>
      <c r="Q90" s="106">
        <v>80000.000007847237</v>
      </c>
    </row>
    <row r="91" spans="1:22">
      <c r="A91" t="s">
        <v>659</v>
      </c>
      <c r="B91" s="14"/>
      <c r="D91" s="54"/>
      <c r="E91" s="106">
        <v>5507.920000000001</v>
      </c>
      <c r="F91" s="106">
        <v>7779.2123531445077</v>
      </c>
      <c r="G91" s="106">
        <v>10309.310517626751</v>
      </c>
      <c r="H91" s="106">
        <v>13127.704509511574</v>
      </c>
      <c r="I91" s="106">
        <v>16267.244628943254</v>
      </c>
      <c r="J91" s="106">
        <v>19764.524352751258</v>
      </c>
      <c r="K91" s="106">
        <v>23660.306856327814</v>
      </c>
      <c r="L91" s="106">
        <v>42000.000204270131</v>
      </c>
      <c r="M91" s="106">
        <v>50508.451642919616</v>
      </c>
      <c r="N91" s="106">
        <v>61629.62868093072</v>
      </c>
      <c r="O91" s="106">
        <v>76165.831843467313</v>
      </c>
      <c r="P91" s="106">
        <v>95165.727417499787</v>
      </c>
      <c r="Q91" s="106">
        <v>120000.00001177084</v>
      </c>
    </row>
    <row r="92" spans="1:22" s="55" customFormat="1">
      <c r="A92" s="55" t="s">
        <v>472</v>
      </c>
      <c r="B92" s="105"/>
      <c r="D92" s="75"/>
      <c r="E92" s="177"/>
      <c r="F92" s="177"/>
      <c r="G92" s="177"/>
      <c r="H92" s="177"/>
      <c r="I92" s="177"/>
      <c r="J92" s="177"/>
      <c r="K92" s="177"/>
      <c r="L92" s="177"/>
      <c r="M92" s="177"/>
      <c r="N92" s="177"/>
      <c r="O92" s="177"/>
      <c r="P92" s="177"/>
      <c r="Q92" s="177"/>
    </row>
    <row r="93" spans="1:22" s="55" customFormat="1">
      <c r="A93" s="55" t="s">
        <v>473</v>
      </c>
      <c r="B93" s="105" t="s">
        <v>274</v>
      </c>
      <c r="D93" s="76"/>
      <c r="E93" s="111">
        <v>614.16271260960013</v>
      </c>
      <c r="F93" s="111">
        <v>867.42402953807243</v>
      </c>
      <c r="G93" s="111">
        <v>1149.5435868059676</v>
      </c>
      <c r="H93" s="111">
        <v>1172.216264390775</v>
      </c>
      <c r="I93" s="111">
        <v>1163.2045065297953</v>
      </c>
      <c r="J93" s="111">
        <v>1131.7527898585715</v>
      </c>
      <c r="K93" s="111">
        <v>1084.9474601906297</v>
      </c>
      <c r="L93" s="111">
        <v>685.45387708954206</v>
      </c>
      <c r="M93" s="111">
        <v>660.10972064254315</v>
      </c>
      <c r="N93" s="111">
        <v>645.00748160106184</v>
      </c>
      <c r="O93" s="111">
        <v>638.34949446288022</v>
      </c>
      <c r="P93" s="111">
        <v>638.70751917759651</v>
      </c>
      <c r="Q93" s="111">
        <v>644.94967997842389</v>
      </c>
    </row>
    <row r="94" spans="1:22" s="55" customFormat="1">
      <c r="A94" s="55" t="s">
        <v>474</v>
      </c>
      <c r="B94" s="105" t="s">
        <v>274</v>
      </c>
      <c r="C94" s="117"/>
      <c r="D94" s="76"/>
      <c r="E94" s="111">
        <v>23077.715046320114</v>
      </c>
      <c r="F94" s="111">
        <v>32594.163324916513</v>
      </c>
      <c r="G94" s="111">
        <v>43194.957678507009</v>
      </c>
      <c r="H94" s="111">
        <v>55003.661559000087</v>
      </c>
      <c r="I94" s="111">
        <v>68157.916621702912</v>
      </c>
      <c r="J94" s="111">
        <v>82811.047193949169</v>
      </c>
      <c r="K94" s="111">
        <v>99133.847503644647</v>
      </c>
      <c r="L94" s="111">
        <v>78211.048337029584</v>
      </c>
      <c r="M94" s="111">
        <v>94055.168238040918</v>
      </c>
      <c r="N94" s="111">
        <v>114764.61286876691</v>
      </c>
      <c r="O94" s="111">
        <v>141833.39640715887</v>
      </c>
      <c r="P94" s="111">
        <v>177214.30643310156</v>
      </c>
      <c r="Q94" s="111">
        <v>223459.78133606532</v>
      </c>
    </row>
    <row r="95" spans="1:22" s="55" customFormat="1">
      <c r="A95" s="55" t="s">
        <v>821</v>
      </c>
      <c r="B95" s="105" t="s">
        <v>101</v>
      </c>
      <c r="C95" s="117"/>
      <c r="D95" s="76"/>
      <c r="E95" s="111">
        <v>232588.44576000003</v>
      </c>
      <c r="F95" s="111">
        <v>328500.57924858626</v>
      </c>
      <c r="G95" s="111">
        <v>435341.56453834241</v>
      </c>
      <c r="H95" s="111">
        <v>554356.7060276547</v>
      </c>
      <c r="I95" s="111">
        <v>686933.20619101566</v>
      </c>
      <c r="J95" s="111">
        <v>834616.33436798002</v>
      </c>
      <c r="K95" s="111">
        <v>999127.43792901083</v>
      </c>
      <c r="L95" s="111">
        <v>788256.00383374188</v>
      </c>
      <c r="M95" s="111">
        <v>947942.62043431529</v>
      </c>
      <c r="N95" s="111">
        <v>1156664.871083708</v>
      </c>
      <c r="O95" s="111">
        <v>1429480.3320381949</v>
      </c>
      <c r="P95" s="111">
        <v>1786070.3721716364</v>
      </c>
      <c r="Q95" s="111">
        <v>2252160.0002209153</v>
      </c>
    </row>
    <row r="96" spans="1:22" s="55" customFormat="1">
      <c r="A96" s="55" t="s">
        <v>475</v>
      </c>
      <c r="B96" s="105" t="s">
        <v>274</v>
      </c>
      <c r="D96" s="76"/>
      <c r="E96" s="178">
        <v>34966.234918666843</v>
      </c>
      <c r="F96" s="178">
        <v>49385.095946843212</v>
      </c>
      <c r="G96" s="178">
        <v>65446.905573495489</v>
      </c>
      <c r="H96" s="178">
        <v>83338.881150000147</v>
      </c>
      <c r="I96" s="178">
        <v>103269.57063894383</v>
      </c>
      <c r="J96" s="178">
        <v>125471.28362719572</v>
      </c>
      <c r="K96" s="178">
        <v>150202.79924794644</v>
      </c>
      <c r="L96" s="178">
        <v>118501.5883894388</v>
      </c>
      <c r="M96" s="178">
        <v>142507.83066369838</v>
      </c>
      <c r="N96" s="178">
        <v>173885.7770738893</v>
      </c>
      <c r="O96" s="178">
        <v>214899.08546539221</v>
      </c>
      <c r="P96" s="178">
        <v>268506.52489863877</v>
      </c>
      <c r="Q96" s="178">
        <v>338575.42626676575</v>
      </c>
    </row>
    <row r="97" spans="1:22" s="55" customFormat="1">
      <c r="A97" s="55" t="s">
        <v>476</v>
      </c>
      <c r="B97" s="105"/>
      <c r="D97" s="76"/>
      <c r="E97" s="177"/>
      <c r="F97" s="177"/>
      <c r="G97" s="177"/>
      <c r="H97" s="177"/>
      <c r="I97" s="177"/>
      <c r="J97" s="177"/>
      <c r="K97" s="177"/>
      <c r="L97" s="177"/>
      <c r="M97" s="177"/>
      <c r="N97" s="177"/>
      <c r="O97" s="177"/>
      <c r="P97" s="177"/>
      <c r="Q97" s="177"/>
    </row>
    <row r="98" spans="1:22" s="55" customFormat="1">
      <c r="A98" s="55" t="s">
        <v>473</v>
      </c>
      <c r="B98" s="105" t="s">
        <v>274</v>
      </c>
      <c r="D98" s="76"/>
      <c r="E98" s="111">
        <v>888.67358986560021</v>
      </c>
      <c r="F98" s="111">
        <v>1255.1345277701478</v>
      </c>
      <c r="G98" s="111">
        <v>1663.3524064871226</v>
      </c>
      <c r="H98" s="111">
        <v>1696.1590379668228</v>
      </c>
      <c r="I98" s="111">
        <v>1683.1193156833128</v>
      </c>
      <c r="J98" s="111">
        <v>1637.609698463325</v>
      </c>
      <c r="K98" s="111">
        <v>1569.8838996043951</v>
      </c>
      <c r="L98" s="111">
        <v>2231.6166002123473</v>
      </c>
      <c r="M98" s="111">
        <v>2149.104206401621</v>
      </c>
      <c r="N98" s="111">
        <v>2099.9361901837447</v>
      </c>
      <c r="O98" s="111">
        <v>2078.2599328626038</v>
      </c>
      <c r="P98" s="111">
        <v>2079.4255457847157</v>
      </c>
      <c r="Q98" s="111">
        <v>2099.7480067553483</v>
      </c>
    </row>
    <row r="99" spans="1:22" s="55" customFormat="1">
      <c r="A99" s="55" t="s">
        <v>474</v>
      </c>
      <c r="B99" s="105" t="s">
        <v>274</v>
      </c>
      <c r="C99" s="117"/>
      <c r="D99" s="76"/>
      <c r="E99" s="111">
        <v>5594.5975869866952</v>
      </c>
      <c r="F99" s="111">
        <v>7901.6153514949146</v>
      </c>
      <c r="G99" s="111">
        <v>10471.504891759278</v>
      </c>
      <c r="H99" s="111">
        <v>13334.220984000021</v>
      </c>
      <c r="I99" s="111">
        <v>16523.13130223101</v>
      </c>
      <c r="J99" s="111">
        <v>20075.405380351316</v>
      </c>
      <c r="K99" s="111">
        <v>24032.447879671432</v>
      </c>
      <c r="L99" s="111">
        <v>42660.571820197954</v>
      </c>
      <c r="M99" s="111">
        <v>51302.819038931419</v>
      </c>
      <c r="N99" s="111">
        <v>62598.879746600142</v>
      </c>
      <c r="O99" s="111">
        <v>77363.670767541189</v>
      </c>
      <c r="P99" s="111">
        <v>96662.348963509954</v>
      </c>
      <c r="Q99" s="111">
        <v>121887.15345603564</v>
      </c>
    </row>
    <row r="100" spans="1:22" s="55" customFormat="1">
      <c r="A100" s="55" t="s">
        <v>821</v>
      </c>
      <c r="B100" s="105" t="s">
        <v>101</v>
      </c>
      <c r="C100" s="117"/>
      <c r="D100" s="76"/>
      <c r="E100" s="111">
        <v>346602.38976000005</v>
      </c>
      <c r="F100" s="111">
        <v>489530.27495867753</v>
      </c>
      <c r="G100" s="111">
        <v>648744.29225321615</v>
      </c>
      <c r="H100" s="111">
        <v>826100.18937454431</v>
      </c>
      <c r="I100" s="111">
        <v>1023665.170010141</v>
      </c>
      <c r="J100" s="111">
        <v>1243741.9884699311</v>
      </c>
      <c r="K100" s="111">
        <v>1488895.7898549966</v>
      </c>
      <c r="L100" s="111">
        <v>2642976.0128543107</v>
      </c>
      <c r="M100" s="111">
        <v>3178395.8449856453</v>
      </c>
      <c r="N100" s="111">
        <v>3878229.2736336081</v>
      </c>
      <c r="O100" s="111">
        <v>4792963.4662457108</v>
      </c>
      <c r="P100" s="111">
        <v>5988588.8949284265</v>
      </c>
      <c r="Q100" s="111">
        <v>7551360.0007407153</v>
      </c>
    </row>
    <row r="101" spans="1:22" s="55" customFormat="1">
      <c r="A101" s="55" t="s">
        <v>475</v>
      </c>
      <c r="B101" s="105" t="s">
        <v>274</v>
      </c>
      <c r="C101" s="117"/>
      <c r="D101" s="76"/>
      <c r="E101" s="111">
        <v>23310.823279111231</v>
      </c>
      <c r="F101" s="111">
        <v>32923.397297895477</v>
      </c>
      <c r="G101" s="111">
        <v>43631.270382330324</v>
      </c>
      <c r="H101" s="111">
        <v>55559.254100000093</v>
      </c>
      <c r="I101" s="111">
        <v>68846.380425962547</v>
      </c>
      <c r="J101" s="111">
        <v>83647.52241813048</v>
      </c>
      <c r="K101" s="111">
        <v>100135.19949863097</v>
      </c>
      <c r="L101" s="111">
        <v>177752.38258415816</v>
      </c>
      <c r="M101" s="111">
        <v>213761.74599554759</v>
      </c>
      <c r="N101" s="111">
        <v>260828.66561083394</v>
      </c>
      <c r="O101" s="111">
        <v>322348.62819808832</v>
      </c>
      <c r="P101" s="111">
        <v>402759.78734795813</v>
      </c>
      <c r="Q101" s="111">
        <v>507863.13940014853</v>
      </c>
    </row>
    <row r="102" spans="1:22" s="55" customFormat="1">
      <c r="A102" s="55" t="s">
        <v>252</v>
      </c>
      <c r="B102" s="105" t="s">
        <v>274</v>
      </c>
      <c r="D102" s="76"/>
      <c r="E102" s="179">
        <v>28101.909261996068</v>
      </c>
      <c r="F102" s="179">
        <v>39690.156011019048</v>
      </c>
      <c r="G102" s="179">
        <v>52598.817392266443</v>
      </c>
      <c r="H102" s="179">
        <v>67691.877404642524</v>
      </c>
      <c r="I102" s="179">
        <v>84588.579318759337</v>
      </c>
      <c r="J102" s="179">
        <v>103462.99098270382</v>
      </c>
      <c r="K102" s="179">
        <v>124516.87200346631</v>
      </c>
      <c r="L102" s="179">
        <v>172465.28033906751</v>
      </c>
      <c r="M102" s="179">
        <v>208102.37545522946</v>
      </c>
      <c r="N102" s="179">
        <v>254606.00639757139</v>
      </c>
      <c r="O102" s="179">
        <v>315334.03706145496</v>
      </c>
      <c r="P102" s="179">
        <v>394671.52378502308</v>
      </c>
      <c r="Q102" s="179">
        <v>498346.93318807951</v>
      </c>
    </row>
    <row r="103" spans="1:22" s="55" customFormat="1">
      <c r="A103" s="180" t="s">
        <v>643</v>
      </c>
      <c r="B103" s="105" t="s">
        <v>274</v>
      </c>
      <c r="C103" s="181"/>
      <c r="D103" s="76"/>
      <c r="E103" s="179">
        <v>11274.35715973713</v>
      </c>
      <c r="F103" s="179">
        <v>15923.508592388629</v>
      </c>
      <c r="G103" s="179">
        <v>21102.404308182515</v>
      </c>
      <c r="H103" s="179">
        <v>27163.003326609287</v>
      </c>
      <c r="I103" s="179">
        <v>33948.449510711114</v>
      </c>
      <c r="J103" s="179">
        <v>41528.483643387983</v>
      </c>
      <c r="K103" s="179">
        <v>49984.004284111172</v>
      </c>
      <c r="L103" s="179">
        <v>39605.086175319666</v>
      </c>
      <c r="M103" s="179">
        <v>47792.55270501491</v>
      </c>
      <c r="N103" s="179">
        <v>58476.15672352133</v>
      </c>
      <c r="O103" s="179">
        <v>72427.339563770453</v>
      </c>
      <c r="P103" s="179">
        <v>90653.510946359602</v>
      </c>
      <c r="Q103" s="179">
        <v>114470.695250722</v>
      </c>
    </row>
    <row r="104" spans="1:22" s="55" customFormat="1">
      <c r="A104" s="180" t="s">
        <v>644</v>
      </c>
      <c r="B104" s="105" t="s">
        <v>274</v>
      </c>
      <c r="D104" s="76"/>
      <c r="E104" s="179">
        <v>16827.552102258938</v>
      </c>
      <c r="F104" s="179">
        <v>23766.647418630415</v>
      </c>
      <c r="G104" s="179">
        <v>31496.413084083924</v>
      </c>
      <c r="H104" s="179">
        <v>40528.874078033245</v>
      </c>
      <c r="I104" s="179">
        <v>50640.129808048223</v>
      </c>
      <c r="J104" s="179">
        <v>61934.507339315838</v>
      </c>
      <c r="K104" s="179">
        <v>74532.867719355141</v>
      </c>
      <c r="L104" s="179">
        <v>132860.19416374786</v>
      </c>
      <c r="M104" s="179">
        <v>160309.82275021455</v>
      </c>
      <c r="N104" s="179">
        <v>196129.84967405006</v>
      </c>
      <c r="O104" s="179">
        <v>242906.69749768451</v>
      </c>
      <c r="P104" s="179">
        <v>304018.01283866348</v>
      </c>
      <c r="Q104" s="179">
        <v>383876.23793735751</v>
      </c>
    </row>
    <row r="105" spans="1:22" s="55" customFormat="1" hidden="1">
      <c r="A105" s="55" t="s">
        <v>182</v>
      </c>
      <c r="B105" s="105" t="s">
        <v>95</v>
      </c>
      <c r="D105" s="117"/>
      <c r="E105" s="76" t="e">
        <v>#REF!</v>
      </c>
      <c r="F105" s="76" t="e">
        <v>#REF!</v>
      </c>
      <c r="G105" s="76" t="e">
        <v>#REF!</v>
      </c>
      <c r="H105" s="76" t="e">
        <v>#REF!</v>
      </c>
      <c r="I105" s="76" t="e">
        <v>#REF!</v>
      </c>
      <c r="J105" s="76" t="e">
        <v>#REF!</v>
      </c>
      <c r="K105" s="76" t="e">
        <v>#REF!</v>
      </c>
      <c r="L105" s="76" t="e">
        <v>#REF!</v>
      </c>
      <c r="M105" s="76" t="e">
        <v>#REF!</v>
      </c>
      <c r="N105" s="76" t="e">
        <v>#REF!</v>
      </c>
      <c r="O105" s="76" t="e">
        <v>#REF!</v>
      </c>
      <c r="P105" s="76" t="e">
        <v>#REF!</v>
      </c>
      <c r="Q105" s="76" t="e">
        <v>#REF!</v>
      </c>
    </row>
    <row r="106" spans="1:22" s="70" customFormat="1" ht="17" thickBot="1">
      <c r="A106" s="70" t="s">
        <v>237</v>
      </c>
      <c r="B106" s="86" t="s">
        <v>274</v>
      </c>
      <c r="D106" s="203"/>
      <c r="E106" s="107">
        <v>28101.909261996068</v>
      </c>
      <c r="F106" s="107">
        <v>39690.156011019048</v>
      </c>
      <c r="G106" s="107">
        <v>52598.817392266443</v>
      </c>
      <c r="H106" s="107">
        <v>67691.877404642524</v>
      </c>
      <c r="I106" s="107">
        <v>84588.579318759337</v>
      </c>
      <c r="J106" s="107">
        <v>103462.99098270382</v>
      </c>
      <c r="K106" s="107">
        <v>124516.87200346631</v>
      </c>
      <c r="L106" s="107">
        <v>172465.28033906751</v>
      </c>
      <c r="M106" s="107">
        <v>208102.37545522946</v>
      </c>
      <c r="N106" s="107">
        <v>254606.00639757139</v>
      </c>
      <c r="O106" s="107">
        <v>315334.03706145496</v>
      </c>
      <c r="P106" s="107">
        <v>394671.52378502308</v>
      </c>
      <c r="Q106" s="107">
        <v>498346.93318807951</v>
      </c>
    </row>
    <row r="107" spans="1:22" ht="17" thickTop="1">
      <c r="B107" s="14"/>
    </row>
    <row r="108" spans="1:22" ht="17" thickBot="1">
      <c r="A108" s="52" t="s">
        <v>179</v>
      </c>
      <c r="B108" s="14"/>
      <c r="D108" s="98"/>
    </row>
    <row r="109" spans="1:22">
      <c r="A109" s="55" t="s">
        <v>246</v>
      </c>
      <c r="B109" s="14" t="s">
        <v>180</v>
      </c>
      <c r="E109" s="54">
        <v>34.1</v>
      </c>
      <c r="F109" s="54">
        <v>45.013866734166335</v>
      </c>
      <c r="G109" s="54">
        <v>59.420768280389638</v>
      </c>
      <c r="H109" s="54">
        <v>78.438666997514289</v>
      </c>
      <c r="I109" s="54">
        <v>103.54333439975834</v>
      </c>
      <c r="J109" s="54">
        <v>136.68286967395727</v>
      </c>
      <c r="K109" s="54">
        <v>180.42887039140581</v>
      </c>
      <c r="L109" s="54">
        <v>261.81571225009515</v>
      </c>
      <c r="M109" s="54">
        <v>379.91407379719243</v>
      </c>
      <c r="N109" s="54">
        <v>551.28358122107363</v>
      </c>
      <c r="O109" s="54">
        <v>799.95348391902087</v>
      </c>
      <c r="P109" s="54">
        <v>1160.7920101969421</v>
      </c>
      <c r="Q109" s="54">
        <v>1068.0838858265454</v>
      </c>
    </row>
    <row r="110" spans="1:22">
      <c r="A110" t="s">
        <v>244</v>
      </c>
      <c r="B110" s="14" t="s">
        <v>180</v>
      </c>
      <c r="E110" s="54">
        <v>198</v>
      </c>
      <c r="F110" s="54">
        <v>243.01386673416633</v>
      </c>
      <c r="G110" s="54">
        <v>302.43463501455597</v>
      </c>
      <c r="H110" s="54">
        <v>380.87330201207027</v>
      </c>
      <c r="I110" s="54">
        <v>484.41663641182862</v>
      </c>
      <c r="J110" s="54">
        <v>621.09950608578583</v>
      </c>
      <c r="K110" s="54">
        <v>801.52837647719161</v>
      </c>
      <c r="L110" s="54">
        <v>1063.3440887272868</v>
      </c>
      <c r="M110" s="54">
        <v>1443.2581625244793</v>
      </c>
      <c r="N110" s="54">
        <v>1994.541743745553</v>
      </c>
      <c r="O110" s="54">
        <v>2794.495227664574</v>
      </c>
      <c r="P110" s="54">
        <v>3955.2872378615161</v>
      </c>
      <c r="Q110" s="54">
        <v>5023.3711236880617</v>
      </c>
      <c r="R110" s="54"/>
      <c r="S110" s="54"/>
      <c r="T110" s="54"/>
      <c r="U110" s="54"/>
      <c r="V110" s="54"/>
    </row>
    <row r="111" spans="1:22" s="55" customFormat="1">
      <c r="A111" s="55" t="s">
        <v>297</v>
      </c>
      <c r="B111" s="105" t="s">
        <v>274</v>
      </c>
      <c r="D111" s="76"/>
      <c r="E111" s="76">
        <v>35.997192000000005</v>
      </c>
      <c r="F111" s="76">
        <v>44.180893027738378</v>
      </c>
      <c r="G111" s="76">
        <v>54.983826384186337</v>
      </c>
      <c r="H111" s="76">
        <v>55.450707721988493</v>
      </c>
      <c r="I111" s="76">
        <v>56.47662559760888</v>
      </c>
      <c r="J111" s="76">
        <v>57.987448866051757</v>
      </c>
      <c r="K111" s="76">
        <v>59.925939170720603</v>
      </c>
      <c r="L111" s="76">
        <v>63.663849640583088</v>
      </c>
      <c r="M111" s="76">
        <v>69.196834178823664</v>
      </c>
      <c r="N111" s="76">
        <v>76.578783207935544</v>
      </c>
      <c r="O111" s="76">
        <v>85.919517943959235</v>
      </c>
      <c r="P111" s="76">
        <v>97.384449945796817</v>
      </c>
      <c r="Q111" s="76">
        <v>99.044412564534994</v>
      </c>
      <c r="R111" s="75"/>
      <c r="S111" s="75"/>
      <c r="T111" s="75"/>
      <c r="U111" s="75"/>
      <c r="V111" s="75"/>
    </row>
    <row r="112" spans="1:22" s="55" customFormat="1">
      <c r="A112" s="55" t="s">
        <v>822</v>
      </c>
      <c r="B112" s="105" t="s">
        <v>101</v>
      </c>
      <c r="D112" s="76"/>
      <c r="E112" s="76">
        <v>16394.399999999998</v>
      </c>
      <c r="F112" s="76">
        <v>20121.548165588971</v>
      </c>
      <c r="G112" s="76">
        <v>25041.587779205234</v>
      </c>
      <c r="H112" s="76">
        <v>31536.309406599416</v>
      </c>
      <c r="I112" s="76">
        <v>40109.69749489941</v>
      </c>
      <c r="J112" s="76">
        <v>51427.039103903066</v>
      </c>
      <c r="K112" s="76">
        <v>66366.549572311458</v>
      </c>
      <c r="L112" s="76">
        <v>88044.890546619339</v>
      </c>
      <c r="M112" s="76">
        <v>119501.77585702688</v>
      </c>
      <c r="N112" s="76">
        <v>165148.05638213179</v>
      </c>
      <c r="O112" s="76">
        <v>231384.20485062673</v>
      </c>
      <c r="P112" s="76">
        <v>327497.7832949335</v>
      </c>
      <c r="Q112" s="76">
        <v>415935.12904137152</v>
      </c>
      <c r="R112" s="75"/>
      <c r="S112" s="75"/>
      <c r="T112" s="75"/>
      <c r="U112" s="75"/>
      <c r="V112" s="75"/>
    </row>
    <row r="113" spans="1:22" s="55" customFormat="1">
      <c r="A113" s="55" t="s">
        <v>369</v>
      </c>
      <c r="B113" s="105" t="s">
        <v>274</v>
      </c>
      <c r="C113" s="117"/>
      <c r="D113" s="76"/>
      <c r="E113" s="76">
        <v>837.98294261064473</v>
      </c>
      <c r="F113" s="76">
        <v>1028.4899961822855</v>
      </c>
      <c r="G113" s="76">
        <v>1279.9699175555695</v>
      </c>
      <c r="H113" s="76">
        <v>1611.9373003149658</v>
      </c>
      <c r="I113" s="76">
        <v>2050.1524871480606</v>
      </c>
      <c r="J113" s="76">
        <v>2628.6205492199733</v>
      </c>
      <c r="K113" s="76">
        <v>3392.2300488208575</v>
      </c>
      <c r="L113" s="76">
        <v>4500.2843894948101</v>
      </c>
      <c r="M113" s="76">
        <v>6108.1536794012281</v>
      </c>
      <c r="N113" s="76">
        <v>8441.2915128795485</v>
      </c>
      <c r="O113" s="76">
        <v>11826.847831125486</v>
      </c>
      <c r="P113" s="76">
        <v>16739.541535078504</v>
      </c>
      <c r="Q113" s="76">
        <v>21259.875241650203</v>
      </c>
      <c r="R113" s="75"/>
      <c r="S113" s="75"/>
      <c r="T113" s="75"/>
      <c r="U113" s="75"/>
      <c r="V113" s="75"/>
    </row>
    <row r="114" spans="1:22" ht="17" thickBot="1">
      <c r="A114" s="16" t="s">
        <v>238</v>
      </c>
      <c r="B114" s="59" t="s">
        <v>217</v>
      </c>
      <c r="C114" s="16"/>
      <c r="D114" s="107"/>
      <c r="E114" s="60">
        <v>801.98575061064469</v>
      </c>
      <c r="F114" s="60">
        <v>984.30910315454707</v>
      </c>
      <c r="G114" s="60">
        <v>1224.9860911713831</v>
      </c>
      <c r="H114" s="60">
        <v>1556.4865925929773</v>
      </c>
      <c r="I114" s="60">
        <v>1993.6758615504516</v>
      </c>
      <c r="J114" s="60">
        <v>2570.6331003539217</v>
      </c>
      <c r="K114" s="60">
        <v>3332.304109650137</v>
      </c>
      <c r="L114" s="60">
        <v>4436.620539854227</v>
      </c>
      <c r="M114" s="60">
        <v>6038.9568452224048</v>
      </c>
      <c r="N114" s="60">
        <v>8364.7127296716135</v>
      </c>
      <c r="O114" s="60">
        <v>11740.928313181526</v>
      </c>
      <c r="P114" s="60">
        <v>16642.157085132709</v>
      </c>
      <c r="Q114" s="60">
        <v>21160.830829085669</v>
      </c>
    </row>
    <row r="115" spans="1:22" ht="17" thickTop="1">
      <c r="B115" s="14"/>
    </row>
    <row r="116" spans="1:22" ht="17" thickBot="1">
      <c r="A116" s="52" t="s">
        <v>914</v>
      </c>
      <c r="B116" s="14"/>
    </row>
    <row r="117" spans="1:22">
      <c r="A117" s="46" t="s">
        <v>891</v>
      </c>
      <c r="B117" s="14" t="s">
        <v>101</v>
      </c>
      <c r="E117" s="307">
        <v>35892000</v>
      </c>
      <c r="F117" s="307">
        <v>35800078.714907125</v>
      </c>
      <c r="G117" s="307">
        <v>35670154.850380652</v>
      </c>
      <c r="H117" s="307">
        <v>35486713.827524349</v>
      </c>
      <c r="I117" s="307">
        <v>35228104.745240822</v>
      </c>
      <c r="J117" s="307">
        <v>34864312.206140682</v>
      </c>
      <c r="K117" s="307">
        <v>34354121.983797044</v>
      </c>
      <c r="L117" s="307">
        <v>33641734.299444452</v>
      </c>
      <c r="M117" s="307">
        <v>32995410.93054159</v>
      </c>
      <c r="N117" s="307">
        <v>32408112.342342712</v>
      </c>
      <c r="O117" s="307">
        <v>31873679.567577224</v>
      </c>
      <c r="P117" s="307">
        <v>31386705.893795501</v>
      </c>
      <c r="Q117" s="307">
        <v>30942429.792516842</v>
      </c>
    </row>
    <row r="118" spans="1:22">
      <c r="A118" s="46" t="s">
        <v>896</v>
      </c>
      <c r="B118" s="14" t="s">
        <v>1</v>
      </c>
      <c r="E118" s="307"/>
      <c r="F118" s="68">
        <v>2.5610521869184489E-3</v>
      </c>
      <c r="G118" s="68">
        <v>3.6291502474369891E-3</v>
      </c>
      <c r="H118" s="68">
        <v>5.1427032942735398E-3</v>
      </c>
      <c r="I118" s="68">
        <v>7.2874902855316701E-3</v>
      </c>
      <c r="J118" s="68">
        <v>1.032677010957531E-2</v>
      </c>
      <c r="K118" s="68">
        <v>1.4633594930169819E-2</v>
      </c>
      <c r="L118" s="68">
        <v>2.0736599954106896E-2</v>
      </c>
      <c r="M118" s="68">
        <v>1.9211951534660821E-2</v>
      </c>
      <c r="N118" s="68">
        <v>1.7799402148231922E-2</v>
      </c>
      <c r="O118" s="68">
        <v>1.6490709767974465E-2</v>
      </c>
      <c r="P118" s="68">
        <v>1.5278238358055272E-2</v>
      </c>
      <c r="Q118" s="68">
        <v>1.4154913318459472E-2</v>
      </c>
    </row>
    <row r="119" spans="1:22">
      <c r="A119" s="46" t="s">
        <v>902</v>
      </c>
      <c r="B119" s="14" t="s">
        <v>101</v>
      </c>
      <c r="E119" s="307">
        <v>35892000</v>
      </c>
      <c r="F119" s="307">
        <v>35892000</v>
      </c>
      <c r="G119" s="307">
        <v>35892000</v>
      </c>
      <c r="H119" s="307">
        <v>35892000</v>
      </c>
      <c r="I119" s="307">
        <v>35892000</v>
      </c>
      <c r="J119" s="307">
        <v>35892000</v>
      </c>
      <c r="K119" s="307">
        <v>35892000</v>
      </c>
      <c r="L119" s="307">
        <v>35892000</v>
      </c>
      <c r="M119" s="307">
        <v>35892000</v>
      </c>
      <c r="N119" s="307">
        <v>35892000</v>
      </c>
      <c r="O119" s="307">
        <v>35892000</v>
      </c>
      <c r="P119" s="307">
        <v>35892000</v>
      </c>
      <c r="Q119" s="307">
        <v>35892000</v>
      </c>
    </row>
    <row r="120" spans="1:22">
      <c r="A120" s="46" t="s">
        <v>903</v>
      </c>
      <c r="B120" s="14" t="s">
        <v>274</v>
      </c>
      <c r="E120" s="307">
        <v>0</v>
      </c>
      <c r="F120" s="307">
        <v>4426.2621106511697</v>
      </c>
      <c r="G120" s="307">
        <v>10608.347315885107</v>
      </c>
      <c r="H120" s="307">
        <v>19129.984648793004</v>
      </c>
      <c r="I120" s="307">
        <v>30846.246895592194</v>
      </c>
      <c r="J120" s="307">
        <v>46850.472317653024</v>
      </c>
      <c r="K120" s="307">
        <v>68451.937209532349</v>
      </c>
      <c r="L120" s="307">
        <v>96398.136360304183</v>
      </c>
      <c r="M120" s="307">
        <v>124349.0376681382</v>
      </c>
      <c r="N120" s="307">
        <v>142349.34743964995</v>
      </c>
      <c r="O120" s="307">
        <v>153652.73790298172</v>
      </c>
      <c r="P120" s="307">
        <v>158129.26888485614</v>
      </c>
      <c r="Q120" s="307">
        <v>156555.8944411469</v>
      </c>
    </row>
    <row r="121" spans="1:22">
      <c r="A121" t="s">
        <v>243</v>
      </c>
      <c r="B121" s="14" t="s">
        <v>180</v>
      </c>
      <c r="E121" s="44">
        <v>1777</v>
      </c>
      <c r="F121" s="44">
        <v>2103</v>
      </c>
      <c r="G121" s="54">
        <v>2980.0653845883603</v>
      </c>
      <c r="H121" s="54">
        <v>4222.9147391449224</v>
      </c>
      <c r="I121" s="54">
        <v>5984.0998745571887</v>
      </c>
      <c r="J121" s="54">
        <v>8479.7950043211731</v>
      </c>
      <c r="K121" s="54">
        <v>12016.33074692479</v>
      </c>
      <c r="L121" s="54">
        <v>17027.79425044002</v>
      </c>
      <c r="M121" s="54">
        <v>15775.833965338186</v>
      </c>
      <c r="N121" s="54">
        <v>14615.923450888929</v>
      </c>
      <c r="O121" s="54">
        <v>13541.294792504204</v>
      </c>
      <c r="P121" s="54">
        <v>12545.677683222217</v>
      </c>
      <c r="Q121" s="54">
        <v>11623.262837348875</v>
      </c>
    </row>
    <row r="122" spans="1:22">
      <c r="A122" t="s">
        <v>245</v>
      </c>
      <c r="B122" s="14" t="s">
        <v>180</v>
      </c>
      <c r="E122" s="44">
        <v>27186</v>
      </c>
      <c r="F122" s="44">
        <v>29289</v>
      </c>
      <c r="G122" s="54">
        <v>32269.065384588361</v>
      </c>
      <c r="H122" s="54">
        <v>36491.980123733287</v>
      </c>
      <c r="I122" s="54">
        <v>42476.079998290472</v>
      </c>
      <c r="J122" s="54">
        <v>50955.875002611647</v>
      </c>
      <c r="K122" s="54">
        <v>62972.205749536435</v>
      </c>
      <c r="L122" s="44">
        <v>79999.999999976455</v>
      </c>
      <c r="M122" s="54">
        <v>95775.833965314639</v>
      </c>
      <c r="N122" s="54">
        <v>110391.75741620357</v>
      </c>
      <c r="O122" s="54">
        <v>123933.05220870778</v>
      </c>
      <c r="P122" s="54">
        <v>136478.72989193001</v>
      </c>
      <c r="Q122" s="54">
        <v>148101.99272927889</v>
      </c>
    </row>
    <row r="123" spans="1:22">
      <c r="A123" s="46" t="s">
        <v>892</v>
      </c>
      <c r="B123" s="14" t="s">
        <v>101</v>
      </c>
      <c r="E123" s="307">
        <v>15767000</v>
      </c>
      <c r="F123" s="310">
        <v>15688165</v>
      </c>
      <c r="G123" s="310">
        <v>15609724.175000001</v>
      </c>
      <c r="H123" s="310">
        <v>15531675.554125</v>
      </c>
      <c r="I123" s="310">
        <v>15454017.176354375</v>
      </c>
      <c r="J123" s="310">
        <v>15376747.090472603</v>
      </c>
      <c r="K123" s="310">
        <v>15299863.35502024</v>
      </c>
      <c r="L123" s="310">
        <v>15223364.038245138</v>
      </c>
      <c r="M123" s="310">
        <v>15147247.218053913</v>
      </c>
      <c r="N123" s="310">
        <v>15071510.981963644</v>
      </c>
      <c r="O123" s="310">
        <v>14996153.427053826</v>
      </c>
      <c r="P123" s="310">
        <v>14921172.659918556</v>
      </c>
      <c r="Q123" s="310">
        <v>14846566.796618963</v>
      </c>
    </row>
    <row r="124" spans="1:22">
      <c r="A124" s="46" t="s">
        <v>896</v>
      </c>
      <c r="B124" s="14" t="s">
        <v>1</v>
      </c>
      <c r="E124" s="307"/>
      <c r="F124" s="182">
        <v>5.0000000000000001E-3</v>
      </c>
      <c r="G124" s="182">
        <v>5.0000000000000001E-3</v>
      </c>
      <c r="H124" s="182">
        <v>5.0000000000000001E-3</v>
      </c>
      <c r="I124" s="182">
        <v>5.0000000000000001E-3</v>
      </c>
      <c r="J124" s="182">
        <v>5.0000000000000001E-3</v>
      </c>
      <c r="K124" s="182">
        <v>5.0000000000000001E-3</v>
      </c>
      <c r="L124" s="182">
        <v>5.0000000000000001E-3</v>
      </c>
      <c r="M124" s="182">
        <v>5.0000000000000001E-3</v>
      </c>
      <c r="N124" s="182">
        <v>5.0000000000000001E-3</v>
      </c>
      <c r="O124" s="182">
        <v>5.0000000000000001E-3</v>
      </c>
      <c r="P124" s="182">
        <v>5.0000000000000001E-3</v>
      </c>
      <c r="Q124" s="182">
        <v>5.0000000000000001E-3</v>
      </c>
    </row>
    <row r="125" spans="1:22">
      <c r="A125" s="46" t="s">
        <v>902</v>
      </c>
      <c r="B125" s="14" t="s">
        <v>101</v>
      </c>
      <c r="E125" s="307">
        <v>15767000</v>
      </c>
      <c r="F125" s="307">
        <v>15767000</v>
      </c>
      <c r="G125" s="307">
        <v>15767000</v>
      </c>
      <c r="H125" s="307">
        <v>15767000</v>
      </c>
      <c r="I125" s="307">
        <v>15767000</v>
      </c>
      <c r="J125" s="307">
        <v>15767000</v>
      </c>
      <c r="K125" s="307">
        <v>15767000</v>
      </c>
      <c r="L125" s="307">
        <v>15767000</v>
      </c>
      <c r="M125" s="307">
        <v>15767000</v>
      </c>
      <c r="N125" s="307">
        <v>15767000</v>
      </c>
      <c r="O125" s="307">
        <v>15767000</v>
      </c>
      <c r="P125" s="307">
        <v>15767000</v>
      </c>
      <c r="Q125" s="307">
        <v>15767000</v>
      </c>
    </row>
    <row r="126" spans="1:22">
      <c r="A126" s="46" t="s">
        <v>904</v>
      </c>
      <c r="B126" s="14" t="s">
        <v>274</v>
      </c>
      <c r="E126" s="307">
        <v>0</v>
      </c>
      <c r="F126" s="307">
        <v>3796.1215744603528</v>
      </c>
      <c r="G126" s="307">
        <v>7520.72596067633</v>
      </c>
      <c r="H126" s="307">
        <v>11107.590988303293</v>
      </c>
      <c r="I126" s="307">
        <v>14541.970865200085</v>
      </c>
      <c r="J126" s="307">
        <v>17790.941221590219</v>
      </c>
      <c r="K126" s="307">
        <v>20792.551784683394</v>
      </c>
      <c r="L126" s="307">
        <v>23288.580347943971</v>
      </c>
      <c r="M126" s="307">
        <v>26605.659339022779</v>
      </c>
      <c r="N126" s="307">
        <v>28417.221678006576</v>
      </c>
      <c r="O126" s="307">
        <v>29475.669854655476</v>
      </c>
      <c r="P126" s="307">
        <v>29687.309138310513</v>
      </c>
      <c r="Q126" s="307">
        <v>29113.4860984066</v>
      </c>
    </row>
    <row r="127" spans="1:22" ht="34">
      <c r="A127" s="316" t="s">
        <v>924</v>
      </c>
      <c r="B127" s="14" t="s">
        <v>101</v>
      </c>
      <c r="E127" s="307">
        <v>6788000</v>
      </c>
      <c r="F127" s="310">
        <v>6765599.6000000006</v>
      </c>
      <c r="G127" s="310">
        <v>6743273.1213200008</v>
      </c>
      <c r="H127" s="310">
        <v>6721020.3200196447</v>
      </c>
      <c r="I127" s="310">
        <v>6698840.9529635804</v>
      </c>
      <c r="J127" s="310">
        <v>6676734.7778188009</v>
      </c>
      <c r="K127" s="310">
        <v>6654701.5530519988</v>
      </c>
      <c r="L127" s="310">
        <v>6632741.0379269272</v>
      </c>
      <c r="M127" s="310">
        <v>6610852.9925017683</v>
      </c>
      <c r="N127" s="310">
        <v>6589037.1776265129</v>
      </c>
      <c r="O127" s="310">
        <v>6567293.3549403455</v>
      </c>
      <c r="P127" s="310">
        <v>6545621.2868690426</v>
      </c>
      <c r="Q127" s="310">
        <v>6524020.7366223745</v>
      </c>
    </row>
    <row r="128" spans="1:22">
      <c r="A128" s="46" t="s">
        <v>896</v>
      </c>
      <c r="B128" s="14" t="s">
        <v>1</v>
      </c>
      <c r="E128" s="307"/>
      <c r="F128" s="68">
        <v>3.3E-3</v>
      </c>
      <c r="G128" s="68">
        <v>3.3E-3</v>
      </c>
      <c r="H128" s="68">
        <v>3.3E-3</v>
      </c>
      <c r="I128" s="68">
        <v>3.3E-3</v>
      </c>
      <c r="J128" s="68">
        <v>3.3E-3</v>
      </c>
      <c r="K128" s="68">
        <v>3.3E-3</v>
      </c>
      <c r="L128" s="68">
        <v>3.3E-3</v>
      </c>
      <c r="M128" s="68">
        <v>3.3E-3</v>
      </c>
      <c r="N128" s="68">
        <v>3.3E-3</v>
      </c>
      <c r="O128" s="68">
        <v>3.3E-3</v>
      </c>
      <c r="P128" s="68">
        <v>3.3E-3</v>
      </c>
      <c r="Q128" s="68">
        <v>3.3E-3</v>
      </c>
    </row>
    <row r="129" spans="1:17">
      <c r="A129" s="46" t="s">
        <v>902</v>
      </c>
      <c r="B129" s="14" t="s">
        <v>101</v>
      </c>
      <c r="E129" s="307">
        <v>6788000</v>
      </c>
      <c r="F129" s="307">
        <v>6788000</v>
      </c>
      <c r="G129" s="307">
        <v>6788000</v>
      </c>
      <c r="H129" s="307">
        <v>6788000</v>
      </c>
      <c r="I129" s="307">
        <v>6788000</v>
      </c>
      <c r="J129" s="307">
        <v>6788000</v>
      </c>
      <c r="K129" s="307">
        <v>6788000</v>
      </c>
      <c r="L129" s="307">
        <v>6788000</v>
      </c>
      <c r="M129" s="307">
        <v>6788000</v>
      </c>
      <c r="N129" s="307">
        <v>6788000</v>
      </c>
      <c r="O129" s="307">
        <v>6788000</v>
      </c>
      <c r="P129" s="307">
        <v>6788000</v>
      </c>
      <c r="Q129" s="307">
        <v>6788000</v>
      </c>
    </row>
    <row r="130" spans="1:17">
      <c r="A130" s="46" t="s">
        <v>929</v>
      </c>
      <c r="B130" s="14" t="s">
        <v>274</v>
      </c>
      <c r="E130" s="307">
        <v>0</v>
      </c>
      <c r="F130" s="307">
        <v>1078.6407270443276</v>
      </c>
      <c r="G130" s="307">
        <v>2138.7813265560162</v>
      </c>
      <c r="H130" s="307">
        <v>3161.5197774413223</v>
      </c>
      <c r="I130" s="307">
        <v>4142.5540522333413</v>
      </c>
      <c r="J130" s="307">
        <v>5072.3850598067684</v>
      </c>
      <c r="K130" s="307">
        <v>5933.1993984421288</v>
      </c>
      <c r="L130" s="307">
        <v>6651.0699573763113</v>
      </c>
      <c r="M130" s="307">
        <v>7604.8273952488098</v>
      </c>
      <c r="N130" s="307">
        <v>8129.4894418788226</v>
      </c>
      <c r="O130" s="307">
        <v>8439.391745160241</v>
      </c>
      <c r="P130" s="307">
        <v>8507.1402215158469</v>
      </c>
      <c r="Q130" s="307">
        <v>8349.7168359218358</v>
      </c>
    </row>
    <row r="131" spans="1:17" ht="17" thickBot="1">
      <c r="A131" s="315" t="s">
        <v>237</v>
      </c>
      <c r="B131" s="59"/>
      <c r="C131" s="16"/>
      <c r="D131" s="16"/>
      <c r="E131" s="312">
        <v>0</v>
      </c>
      <c r="F131" s="312">
        <v>9301.0244121558499</v>
      </c>
      <c r="G131" s="312">
        <v>20267.854603117456</v>
      </c>
      <c r="H131" s="312">
        <v>33399.095414537616</v>
      </c>
      <c r="I131" s="312">
        <v>49530.771813025618</v>
      </c>
      <c r="J131" s="312">
        <v>69713.798599050016</v>
      </c>
      <c r="K131" s="312">
        <v>95177.688392657874</v>
      </c>
      <c r="L131" s="312">
        <v>126337.78666562447</v>
      </c>
      <c r="M131" s="312">
        <v>158559.52440240979</v>
      </c>
      <c r="N131" s="312">
        <v>178896.05855953536</v>
      </c>
      <c r="O131" s="312">
        <v>191567.79950279742</v>
      </c>
      <c r="P131" s="312">
        <v>196323.7182446825</v>
      </c>
      <c r="Q131" s="312">
        <v>194019.09737547534</v>
      </c>
    </row>
    <row r="132" spans="1:17" ht="17" thickTop="1">
      <c r="B132" s="14"/>
    </row>
    <row r="133" spans="1:17" ht="17" thickBot="1">
      <c r="A133" s="52" t="s">
        <v>841</v>
      </c>
      <c r="B133" s="14"/>
    </row>
    <row r="134" spans="1:17">
      <c r="A134" t="s">
        <v>243</v>
      </c>
      <c r="B134" s="14" t="s">
        <v>180</v>
      </c>
      <c r="D134" s="76"/>
      <c r="E134" s="54">
        <v>2053</v>
      </c>
      <c r="F134" s="54">
        <v>2590.4095332349598</v>
      </c>
      <c r="G134" s="54">
        <v>3268.4956404649593</v>
      </c>
      <c r="H134" s="54">
        <v>4124.0829354102952</v>
      </c>
      <c r="I134" s="54">
        <v>5203.6355342125889</v>
      </c>
      <c r="J134" s="54">
        <v>6565.7803679028166</v>
      </c>
      <c r="K134" s="54">
        <v>8284.4910171175816</v>
      </c>
      <c r="L134" s="54">
        <v>10453.104972596577</v>
      </c>
      <c r="M134" s="54">
        <v>14371.693406683604</v>
      </c>
      <c r="N134" s="54">
        <v>19759.255447753007</v>
      </c>
      <c r="O134" s="54">
        <v>27166.469865547435</v>
      </c>
      <c r="P134" s="54">
        <v>37350.450117270135</v>
      </c>
      <c r="Q134" s="54">
        <v>51352.131170045664</v>
      </c>
    </row>
    <row r="135" spans="1:17">
      <c r="A135" t="s">
        <v>244</v>
      </c>
      <c r="B135" s="14" t="s">
        <v>180</v>
      </c>
      <c r="D135" s="53"/>
      <c r="E135" s="54">
        <v>9510</v>
      </c>
      <c r="F135" s="54">
        <v>12100.409533234961</v>
      </c>
      <c r="G135" s="54">
        <v>15368.905173699921</v>
      </c>
      <c r="H135" s="54">
        <v>19492.988109110214</v>
      </c>
      <c r="I135" s="54">
        <v>24696.623643322804</v>
      </c>
      <c r="J135" s="54">
        <v>31262.404011225619</v>
      </c>
      <c r="K135" s="54">
        <v>39546.895028343199</v>
      </c>
      <c r="L135" s="54">
        <v>50000.000000939777</v>
      </c>
      <c r="M135" s="54">
        <v>64371.693407623381</v>
      </c>
      <c r="N135" s="54">
        <v>84130.948855376395</v>
      </c>
      <c r="O135" s="54">
        <v>111297.41872092383</v>
      </c>
      <c r="P135" s="54">
        <v>148647.86883819397</v>
      </c>
      <c r="Q135" s="54">
        <v>200000.00000823964</v>
      </c>
    </row>
    <row r="136" spans="1:17" s="49" customFormat="1" hidden="1">
      <c r="A136" s="49" t="s">
        <v>257</v>
      </c>
      <c r="B136" s="92" t="s">
        <v>95</v>
      </c>
      <c r="D136" s="93"/>
      <c r="E136" s="93" t="e">
        <v>#REF!</v>
      </c>
      <c r="F136" s="93" t="e">
        <v>#REF!</v>
      </c>
      <c r="G136" s="93" t="e">
        <v>#REF!</v>
      </c>
      <c r="H136" s="93" t="e">
        <v>#REF!</v>
      </c>
      <c r="I136" s="93" t="e">
        <v>#REF!</v>
      </c>
      <c r="J136" s="93" t="e">
        <v>#REF!</v>
      </c>
      <c r="K136" s="93" t="e">
        <v>#REF!</v>
      </c>
      <c r="L136" s="93" t="e">
        <v>#REF!</v>
      </c>
      <c r="M136" s="93" t="e">
        <v>#REF!</v>
      </c>
      <c r="N136" s="93" t="e">
        <v>#REF!</v>
      </c>
      <c r="O136" s="93" t="e">
        <v>#REF!</v>
      </c>
      <c r="P136" s="93" t="e">
        <v>#REF!</v>
      </c>
      <c r="Q136" s="93" t="e">
        <v>#REF!</v>
      </c>
    </row>
    <row r="137" spans="1:17" s="49" customFormat="1" hidden="1">
      <c r="A137" s="49" t="s">
        <v>182</v>
      </c>
      <c r="B137" s="92" t="s">
        <v>95</v>
      </c>
      <c r="D137" s="93"/>
      <c r="E137" s="93" t="e">
        <v>#REF!</v>
      </c>
      <c r="F137" s="93" t="e">
        <v>#REF!</v>
      </c>
      <c r="G137" s="93" t="e">
        <v>#REF!</v>
      </c>
      <c r="H137" s="93" t="e">
        <v>#REF!</v>
      </c>
      <c r="I137" s="93" t="e">
        <v>#REF!</v>
      </c>
      <c r="J137" s="93" t="e">
        <v>#REF!</v>
      </c>
      <c r="K137" s="93" t="e">
        <v>#REF!</v>
      </c>
      <c r="L137" s="93" t="e">
        <v>#REF!</v>
      </c>
      <c r="M137" s="93" t="e">
        <v>#REF!</v>
      </c>
      <c r="N137" s="93" t="e">
        <v>#REF!</v>
      </c>
      <c r="O137" s="93" t="e">
        <v>#REF!</v>
      </c>
      <c r="P137" s="93" t="e">
        <v>#REF!</v>
      </c>
      <c r="Q137" s="93" t="e">
        <v>#REF!</v>
      </c>
    </row>
    <row r="138" spans="1:17" s="55" customFormat="1">
      <c r="A138" s="55" t="s">
        <v>297</v>
      </c>
      <c r="B138" s="105" t="s">
        <v>219</v>
      </c>
      <c r="D138" s="76"/>
      <c r="E138" s="76">
        <v>348.61377600000003</v>
      </c>
      <c r="F138" s="76">
        <v>443.57197250551394</v>
      </c>
      <c r="G138" s="76">
        <v>563.38717829542236</v>
      </c>
      <c r="H138" s="76">
        <v>572.22334796958967</v>
      </c>
      <c r="I138" s="76">
        <v>580.56101289060985</v>
      </c>
      <c r="J138" s="76">
        <v>588.5126247047308</v>
      </c>
      <c r="K138" s="76">
        <v>596.16837152557332</v>
      </c>
      <c r="L138" s="76">
        <v>603.6006142963297</v>
      </c>
      <c r="M138" s="76">
        <v>622.297033991028</v>
      </c>
      <c r="N138" s="76">
        <v>651.30095070024845</v>
      </c>
      <c r="O138" s="76">
        <v>689.97625523947556</v>
      </c>
      <c r="P138" s="76">
        <v>737.95668023548842</v>
      </c>
      <c r="Q138" s="76">
        <v>795.10650251019308</v>
      </c>
    </row>
    <row r="139" spans="1:17" s="55" customFormat="1">
      <c r="A139" s="55" t="s">
        <v>822</v>
      </c>
      <c r="B139" s="105" t="s">
        <v>101</v>
      </c>
      <c r="D139" s="76"/>
      <c r="E139" s="76">
        <v>125532</v>
      </c>
      <c r="F139" s="76">
        <v>159725.40583870147</v>
      </c>
      <c r="G139" s="76">
        <v>202869.54829283894</v>
      </c>
      <c r="H139" s="76">
        <v>257307.44304025482</v>
      </c>
      <c r="I139" s="76">
        <v>325995.43209186097</v>
      </c>
      <c r="J139" s="76">
        <v>412663.73294817813</v>
      </c>
      <c r="K139" s="76">
        <v>522019.01437413017</v>
      </c>
      <c r="L139" s="76">
        <v>660000.00001240498</v>
      </c>
      <c r="M139" s="76">
        <v>849706.35298062861</v>
      </c>
      <c r="N139" s="76">
        <v>1110528.5248909683</v>
      </c>
      <c r="O139" s="76">
        <v>1469125.9271161945</v>
      </c>
      <c r="P139" s="76">
        <v>1962151.8686641604</v>
      </c>
      <c r="Q139" s="76">
        <v>2640000.0001087631</v>
      </c>
    </row>
    <row r="140" spans="1:17" s="55" customFormat="1">
      <c r="A140" s="55" t="s">
        <v>369</v>
      </c>
      <c r="B140" s="105" t="s">
        <v>283</v>
      </c>
      <c r="D140" s="76"/>
      <c r="E140" s="76">
        <v>6416.4394397964834</v>
      </c>
      <c r="F140" s="76">
        <v>8164.1820345711758</v>
      </c>
      <c r="G140" s="76">
        <v>10369.427102324178</v>
      </c>
      <c r="H140" s="76">
        <v>13151.934163813732</v>
      </c>
      <c r="I140" s="76">
        <v>16662.811929385047</v>
      </c>
      <c r="J140" s="76">
        <v>21092.724513145811</v>
      </c>
      <c r="K140" s="76">
        <v>26682.245770308422</v>
      </c>
      <c r="L140" s="76">
        <v>33734.924067509637</v>
      </c>
      <c r="M140" s="76">
        <v>43431.463249372609</v>
      </c>
      <c r="N140" s="76">
        <v>56762.975098428273</v>
      </c>
      <c r="O140" s="76">
        <v>75092.112687558503</v>
      </c>
      <c r="P140" s="76">
        <v>100292.35121282039</v>
      </c>
      <c r="Q140" s="76">
        <v>134939.48147545426</v>
      </c>
    </row>
    <row r="141" spans="1:17" s="16" customFormat="1" ht="17" thickBot="1">
      <c r="A141" s="16" t="s">
        <v>252</v>
      </c>
      <c r="B141" s="59" t="s">
        <v>219</v>
      </c>
      <c r="C141" s="162"/>
      <c r="D141" s="60"/>
      <c r="E141" s="60">
        <v>6067.8256637964832</v>
      </c>
      <c r="F141" s="60">
        <v>7720.6100620656616</v>
      </c>
      <c r="G141" s="60">
        <v>9806.0399240287552</v>
      </c>
      <c r="H141" s="60">
        <v>12579.710815844142</v>
      </c>
      <c r="I141" s="60">
        <v>16082.250916494437</v>
      </c>
      <c r="J141" s="60">
        <v>20504.211888441081</v>
      </c>
      <c r="K141" s="60">
        <v>26086.077398782847</v>
      </c>
      <c r="L141" s="60">
        <v>33131.323453213306</v>
      </c>
      <c r="M141" s="60">
        <v>42809.166215381585</v>
      </c>
      <c r="N141" s="60">
        <v>56111.674147728023</v>
      </c>
      <c r="O141" s="60">
        <v>74402.136432319021</v>
      </c>
      <c r="P141" s="60">
        <v>99554.394532584905</v>
      </c>
      <c r="Q141" s="60">
        <v>134144.37497294406</v>
      </c>
    </row>
    <row r="142" spans="1:17" ht="17" thickTop="1">
      <c r="B142" s="14"/>
    </row>
    <row r="143" spans="1:17" ht="17" thickBot="1">
      <c r="A143" s="52" t="s">
        <v>305</v>
      </c>
      <c r="B143" s="14"/>
    </row>
    <row r="144" spans="1:17">
      <c r="A144" t="s">
        <v>246</v>
      </c>
      <c r="B144" s="14" t="s">
        <v>180</v>
      </c>
      <c r="E144" s="54">
        <v>620</v>
      </c>
      <c r="F144" s="54">
        <v>742.35732825805576</v>
      </c>
      <c r="G144" s="54">
        <v>888.86194002973991</v>
      </c>
      <c r="H144" s="54">
        <v>1064.2793145012095</v>
      </c>
      <c r="I144" s="54">
        <v>1274.3154006990853</v>
      </c>
      <c r="J144" s="54">
        <v>1525.8022197113978</v>
      </c>
      <c r="K144" s="54">
        <v>1826.9200956051036</v>
      </c>
      <c r="L144" s="54">
        <v>2187.4637437328329</v>
      </c>
      <c r="M144" s="54">
        <v>2643.410323273597</v>
      </c>
      <c r="N144" s="54">
        <v>3194.3926646597984</v>
      </c>
      <c r="O144" s="54">
        <v>3860.2196587457993</v>
      </c>
      <c r="P144" s="54">
        <v>4664.8290858614646</v>
      </c>
      <c r="Q144" s="54">
        <v>5637.1482257486923</v>
      </c>
    </row>
    <row r="145" spans="1:17">
      <c r="A145" t="s">
        <v>244</v>
      </c>
      <c r="B145" s="14" t="s">
        <v>180</v>
      </c>
      <c r="E145" s="54">
        <v>20490</v>
      </c>
      <c r="F145" s="54">
        <v>21232.357328258055</v>
      </c>
      <c r="G145" s="54">
        <v>22121.219268287794</v>
      </c>
      <c r="H145" s="54">
        <v>23185.498582789005</v>
      </c>
      <c r="I145" s="54">
        <v>24459.813983488089</v>
      </c>
      <c r="J145" s="54">
        <v>25985.616203199486</v>
      </c>
      <c r="K145" s="54">
        <v>27812.536298804589</v>
      </c>
      <c r="L145" s="54">
        <v>30000.000042537424</v>
      </c>
      <c r="M145" s="54">
        <v>32643.410365811022</v>
      </c>
      <c r="N145" s="54">
        <v>35837.803030470823</v>
      </c>
      <c r="O145" s="54">
        <v>39698.022689216625</v>
      </c>
      <c r="P145" s="54">
        <v>44362.851775078088</v>
      </c>
      <c r="Q145" s="54">
        <v>50000.000000826782</v>
      </c>
    </row>
    <row r="146" spans="1:17">
      <c r="A146" t="s">
        <v>450</v>
      </c>
      <c r="B146" s="14" t="s">
        <v>154</v>
      </c>
      <c r="E146" s="109">
        <v>6460546.176</v>
      </c>
      <c r="F146" s="109">
        <v>6694613.2232573526</v>
      </c>
      <c r="G146" s="109">
        <v>6974873.5262173852</v>
      </c>
      <c r="H146" s="109">
        <v>7310443.3483499726</v>
      </c>
      <c r="I146" s="109">
        <v>7712238.0525473552</v>
      </c>
      <c r="J146" s="109">
        <v>8193327.1543476861</v>
      </c>
      <c r="K146" s="109">
        <v>8769359.445100205</v>
      </c>
      <c r="L146" s="109">
        <v>9459072.0134121515</v>
      </c>
      <c r="M146" s="109">
        <v>10292545.632525094</v>
      </c>
      <c r="N146" s="109">
        <v>11299745.306234723</v>
      </c>
      <c r="O146" s="109">
        <v>12516881.829164455</v>
      </c>
      <c r="P146" s="109">
        <v>13987713.635526381</v>
      </c>
      <c r="Q146" s="109">
        <v>15765120.000260685</v>
      </c>
    </row>
    <row r="147" spans="1:17">
      <c r="A147" t="s">
        <v>822</v>
      </c>
      <c r="B147" s="14" t="s">
        <v>101</v>
      </c>
      <c r="E147" s="109">
        <v>1187600.3999999999</v>
      </c>
      <c r="F147" s="109">
        <v>1230627.4307458368</v>
      </c>
      <c r="G147" s="109">
        <v>1282145.8687899604</v>
      </c>
      <c r="H147" s="109">
        <v>1343831.4978584505</v>
      </c>
      <c r="I147" s="109">
        <v>1417690.8184829694</v>
      </c>
      <c r="J147" s="109">
        <v>1506126.315137442</v>
      </c>
      <c r="K147" s="109">
        <v>1612014.6038787139</v>
      </c>
      <c r="L147" s="109">
        <v>1738800.0024654688</v>
      </c>
      <c r="M147" s="109">
        <v>1892012.0648024066</v>
      </c>
      <c r="N147" s="109">
        <v>2077159.0636460886</v>
      </c>
      <c r="O147" s="109">
        <v>2300897.3950669952</v>
      </c>
      <c r="P147" s="109">
        <v>2571270.8888835255</v>
      </c>
      <c r="Q147" s="109">
        <v>2898000.0000479198</v>
      </c>
    </row>
    <row r="148" spans="1:17">
      <c r="A148" t="s">
        <v>369</v>
      </c>
      <c r="B148" s="14" t="s">
        <v>154</v>
      </c>
      <c r="C148" s="43"/>
      <c r="E148" s="109">
        <v>82600220.540879995</v>
      </c>
      <c r="F148" s="109">
        <v>85592845.188720584</v>
      </c>
      <c r="G148" s="109">
        <v>89176065.895253077</v>
      </c>
      <c r="H148" s="109">
        <v>93466437.105350524</v>
      </c>
      <c r="I148" s="109">
        <v>98603515.345291182</v>
      </c>
      <c r="J148" s="109">
        <v>104754398.69570239</v>
      </c>
      <c r="K148" s="109">
        <v>112119162.13189308</v>
      </c>
      <c r="L148" s="109">
        <v>120937365.53147878</v>
      </c>
      <c r="M148" s="109">
        <v>131593601.53354993</v>
      </c>
      <c r="N148" s="109">
        <v>144470982.62652549</v>
      </c>
      <c r="O148" s="109">
        <v>160032475.80117866</v>
      </c>
      <c r="P148" s="109">
        <v>178837547.11780474</v>
      </c>
      <c r="Q148" s="109">
        <v>201562275.60333294</v>
      </c>
    </row>
    <row r="149" spans="1:17" s="16" customFormat="1" ht="17" thickBot="1">
      <c r="A149" s="16" t="s">
        <v>252</v>
      </c>
      <c r="B149" s="59" t="s">
        <v>219</v>
      </c>
      <c r="E149" s="60">
        <v>76139.674364879989</v>
      </c>
      <c r="F149" s="60">
        <v>78898.23196546323</v>
      </c>
      <c r="G149" s="60">
        <v>82201.192369035693</v>
      </c>
      <c r="H149" s="60">
        <v>86155.993757000557</v>
      </c>
      <c r="I149" s="60">
        <v>90891.277292743835</v>
      </c>
      <c r="J149" s="60">
        <v>96561.0715413547</v>
      </c>
      <c r="K149" s="60">
        <v>103349.80268679289</v>
      </c>
      <c r="L149" s="60">
        <v>111478.29351806662</v>
      </c>
      <c r="M149" s="60">
        <v>121301.05590102485</v>
      </c>
      <c r="N149" s="60">
        <v>133171.23732029076</v>
      </c>
      <c r="O149" s="60">
        <v>147515.59397201421</v>
      </c>
      <c r="P149" s="60">
        <v>164849.83348227834</v>
      </c>
      <c r="Q149" s="60">
        <v>185797.15560307226</v>
      </c>
    </row>
    <row r="150" spans="1:17" ht="17" thickTop="1">
      <c r="B150" s="14"/>
    </row>
    <row r="151" spans="1:17" ht="17" thickBot="1">
      <c r="A151" s="52" t="s">
        <v>313</v>
      </c>
      <c r="B151" s="14"/>
    </row>
    <row r="152" spans="1:17">
      <c r="A152" t="s">
        <v>246</v>
      </c>
      <c r="B152" s="14" t="s">
        <v>180</v>
      </c>
      <c r="E152" s="54">
        <v>76</v>
      </c>
      <c r="F152" s="54">
        <v>93.926371457031038</v>
      </c>
      <c r="G152" s="54">
        <v>116.08109546163388</v>
      </c>
      <c r="H152" s="54">
        <v>143.4615275193224</v>
      </c>
      <c r="I152" s="54">
        <v>177.30027267859154</v>
      </c>
      <c r="J152" s="54">
        <v>219.12067461897738</v>
      </c>
      <c r="K152" s="54">
        <v>270.80539313391188</v>
      </c>
      <c r="L152" s="54">
        <v>334.68115721135695</v>
      </c>
      <c r="M152" s="54">
        <v>330.95175031954875</v>
      </c>
      <c r="N152" s="54">
        <v>327.26390081890224</v>
      </c>
      <c r="O152" s="54">
        <v>323.61714562860845</v>
      </c>
      <c r="P152" s="54">
        <v>320.01102682804378</v>
      </c>
      <c r="Q152" s="54">
        <v>316.44509159926889</v>
      </c>
    </row>
    <row r="153" spans="1:17">
      <c r="A153" t="s">
        <v>244</v>
      </c>
      <c r="B153" s="14" t="s">
        <v>180</v>
      </c>
      <c r="E153" s="54">
        <v>231</v>
      </c>
      <c r="F153" s="54">
        <v>324.92637145703105</v>
      </c>
      <c r="G153" s="54">
        <v>441.00746691866493</v>
      </c>
      <c r="H153" s="54">
        <v>584.46899443798736</v>
      </c>
      <c r="I153" s="54">
        <v>761.76926711657893</v>
      </c>
      <c r="J153" s="54">
        <v>980.88994173555625</v>
      </c>
      <c r="K153" s="54">
        <v>1251.6953348694681</v>
      </c>
      <c r="L153" s="54">
        <v>1586.3764920808251</v>
      </c>
      <c r="M153" s="54">
        <v>1917.3282424003737</v>
      </c>
      <c r="N153" s="54">
        <v>2244.5921432192758</v>
      </c>
      <c r="O153" s="54">
        <v>2568.2092888478842</v>
      </c>
      <c r="P153" s="54">
        <v>2888.2203156759278</v>
      </c>
      <c r="Q153" s="54">
        <v>3204.6654072751967</v>
      </c>
    </row>
    <row r="154" spans="1:17">
      <c r="A154" t="s">
        <v>450</v>
      </c>
      <c r="B154" s="14" t="s">
        <v>154</v>
      </c>
      <c r="E154" s="44">
        <v>309133.44</v>
      </c>
      <c r="F154" s="44">
        <v>434829.46733865724</v>
      </c>
      <c r="G154" s="44">
        <v>590173.83252923412</v>
      </c>
      <c r="H154" s="44">
        <v>782159.78711669205</v>
      </c>
      <c r="I154" s="44">
        <v>1019430.1040260906</v>
      </c>
      <c r="J154" s="44">
        <v>1312666.1556281906</v>
      </c>
      <c r="K154" s="44">
        <v>1675068.7649357168</v>
      </c>
      <c r="L154" s="44">
        <v>2122952.4767622431</v>
      </c>
      <c r="M154" s="44">
        <v>2565845.3471098756</v>
      </c>
      <c r="N154" s="44">
        <v>3003802.9897417636</v>
      </c>
      <c r="O154" s="44">
        <v>3436880.3987077926</v>
      </c>
      <c r="P154" s="44">
        <v>3865131.9552501533</v>
      </c>
      <c r="Q154" s="44">
        <v>4288611.4346319586</v>
      </c>
    </row>
    <row r="155" spans="1:17">
      <c r="A155" t="s">
        <v>822</v>
      </c>
      <c r="B155" s="14" t="s">
        <v>101</v>
      </c>
      <c r="E155" s="44">
        <v>56825.999999999993</v>
      </c>
      <c r="F155" s="44">
        <v>79931.88737842963</v>
      </c>
      <c r="G155" s="44">
        <v>108487.83686199156</v>
      </c>
      <c r="H155" s="44">
        <v>143779.37263174486</v>
      </c>
      <c r="I155" s="44">
        <v>187395.2397106784</v>
      </c>
      <c r="J155" s="44">
        <v>241298.9256669468</v>
      </c>
      <c r="K155" s="44">
        <v>307917.05237788911</v>
      </c>
      <c r="L155" s="44">
        <v>390248.6170518829</v>
      </c>
      <c r="M155" s="44">
        <v>471662.74763049185</v>
      </c>
      <c r="N155" s="44">
        <v>552169.66723194183</v>
      </c>
      <c r="O155" s="44">
        <v>631779.48505657946</v>
      </c>
      <c r="P155" s="44">
        <v>710502.19765627815</v>
      </c>
      <c r="Q155" s="44">
        <v>788347.69018969825</v>
      </c>
    </row>
    <row r="156" spans="1:17">
      <c r="A156" t="s">
        <v>369</v>
      </c>
      <c r="B156" s="14" t="s">
        <v>154</v>
      </c>
      <c r="E156" s="44">
        <v>3952373.3171999999</v>
      </c>
      <c r="F156" s="44">
        <v>5559438.6173220137</v>
      </c>
      <c r="G156" s="44">
        <v>7545567.7269926099</v>
      </c>
      <c r="H156" s="44">
        <v>10000171.681157647</v>
      </c>
      <c r="I156" s="44">
        <v>13033751.191405047</v>
      </c>
      <c r="J156" s="44">
        <v>16782871.13777262</v>
      </c>
      <c r="K156" s="44">
        <v>21416308.410397422</v>
      </c>
      <c r="L156" s="44">
        <v>27142649.862915974</v>
      </c>
      <c r="M156" s="44">
        <v>32805181.7557455</v>
      </c>
      <c r="N156" s="44">
        <v>38404615.129249461</v>
      </c>
      <c r="O156" s="44">
        <v>43941653.100552224</v>
      </c>
      <c r="P156" s="44">
        <v>49416990.951828994</v>
      </c>
      <c r="Q156" s="44">
        <v>54831316.217611939</v>
      </c>
    </row>
    <row r="157" spans="1:17" s="16" customFormat="1" ht="17" thickBot="1">
      <c r="A157" s="16" t="s">
        <v>252</v>
      </c>
      <c r="B157" s="59" t="s">
        <v>219</v>
      </c>
      <c r="E157" s="60">
        <v>3643.2398772000001</v>
      </c>
      <c r="F157" s="60">
        <v>5124.6091499833565</v>
      </c>
      <c r="G157" s="60">
        <v>6955.3938944633765</v>
      </c>
      <c r="H157" s="60">
        <v>9218.0118940409557</v>
      </c>
      <c r="I157" s="60">
        <v>12014.321087378956</v>
      </c>
      <c r="J157" s="60">
        <v>15470.204982144429</v>
      </c>
      <c r="K157" s="60">
        <v>19741.239645461705</v>
      </c>
      <c r="L157" s="60">
        <v>25019.69738615373</v>
      </c>
      <c r="M157" s="60">
        <v>30239.336408635623</v>
      </c>
      <c r="N157" s="60">
        <v>35400.812139507696</v>
      </c>
      <c r="O157" s="60">
        <v>40504.772701844435</v>
      </c>
      <c r="P157" s="60">
        <v>45551.858996578841</v>
      </c>
      <c r="Q157" s="60">
        <v>50542.704782979978</v>
      </c>
    </row>
    <row r="158" spans="1:17" ht="17" thickTop="1">
      <c r="B158" s="14"/>
    </row>
    <row r="159" spans="1:17" ht="17" thickBot="1">
      <c r="A159" s="52" t="s">
        <v>318</v>
      </c>
      <c r="B159" s="14"/>
    </row>
    <row r="160" spans="1:17" s="44" customFormat="1">
      <c r="A160" s="114" t="s">
        <v>561</v>
      </c>
      <c r="B160" s="69" t="s">
        <v>557</v>
      </c>
      <c r="E160" s="53">
        <v>32.004830917874401</v>
      </c>
      <c r="F160" s="53">
        <v>78.514381522323461</v>
      </c>
      <c r="G160" s="53">
        <v>192.61180043885648</v>
      </c>
      <c r="H160" s="53">
        <v>472.51605309722373</v>
      </c>
      <c r="I160" s="53">
        <v>1159.1783054094581</v>
      </c>
      <c r="J160" s="53">
        <v>2843.700938675765</v>
      </c>
      <c r="K160" s="53">
        <v>6976.1787215030517</v>
      </c>
      <c r="L160" s="53">
        <v>17113.99004461239</v>
      </c>
      <c r="M160" s="53">
        <v>19665.943526294548</v>
      </c>
      <c r="N160" s="53">
        <v>22598.431679067031</v>
      </c>
      <c r="O160" s="53">
        <v>25968.197949446887</v>
      </c>
      <c r="P160" s="53">
        <v>29840.447085817319</v>
      </c>
      <c r="Q160" s="53">
        <v>34290.106845878756</v>
      </c>
    </row>
    <row r="161" spans="1:17" s="44" customFormat="1">
      <c r="A161" s="114" t="s">
        <v>838</v>
      </c>
      <c r="B161" s="69" t="s">
        <v>101</v>
      </c>
      <c r="D161" s="188"/>
      <c r="E161" s="54">
        <v>2650.0000000000005</v>
      </c>
      <c r="F161" s="54">
        <v>6500.9907900483822</v>
      </c>
      <c r="G161" s="54">
        <v>15948.257076337315</v>
      </c>
      <c r="H161" s="54">
        <v>39124.329196450126</v>
      </c>
      <c r="I161" s="54">
        <v>95979.963687903131</v>
      </c>
      <c r="J161" s="54">
        <v>235458.43772235332</v>
      </c>
      <c r="K161" s="54">
        <v>577627.59814045264</v>
      </c>
      <c r="L161" s="54">
        <v>1417038.3756939059</v>
      </c>
      <c r="M161" s="54">
        <v>1628340.1239771885</v>
      </c>
      <c r="N161" s="54">
        <v>1871150.1430267501</v>
      </c>
      <c r="O161" s="54">
        <v>2150166.7902142024</v>
      </c>
      <c r="P161" s="54">
        <v>2470789.018705674</v>
      </c>
      <c r="Q161" s="54">
        <v>2839220.8468387607</v>
      </c>
    </row>
    <row r="162" spans="1:17" s="44" customFormat="1">
      <c r="A162" s="114" t="s">
        <v>822</v>
      </c>
      <c r="B162" s="69"/>
      <c r="E162" s="54">
        <v>14188000</v>
      </c>
      <c r="F162" s="54">
        <v>14188000</v>
      </c>
      <c r="G162" s="54">
        <v>14188000</v>
      </c>
      <c r="H162" s="54">
        <v>14188000</v>
      </c>
      <c r="I162" s="54">
        <v>14188000</v>
      </c>
      <c r="J162" s="54">
        <v>14188000</v>
      </c>
      <c r="K162" s="54">
        <v>14188000</v>
      </c>
      <c r="L162" s="54">
        <v>14188000</v>
      </c>
      <c r="M162" s="54">
        <v>14188000</v>
      </c>
      <c r="N162" s="54">
        <v>14188000</v>
      </c>
      <c r="O162" s="54">
        <v>14188000</v>
      </c>
      <c r="P162" s="54">
        <v>14188000</v>
      </c>
      <c r="Q162" s="54">
        <v>14188000</v>
      </c>
    </row>
    <row r="163" spans="1:17" s="44" customFormat="1">
      <c r="A163" s="114" t="s">
        <v>326</v>
      </c>
      <c r="B163" s="69" t="s">
        <v>1</v>
      </c>
      <c r="E163" s="188">
        <v>1.86777558500141E-4</v>
      </c>
      <c r="F163" s="188">
        <v>4.5820346701778845E-4</v>
      </c>
      <c r="G163" s="188">
        <v>1.1240666109625962E-3</v>
      </c>
      <c r="H163" s="188">
        <v>2.7575647868938627E-3</v>
      </c>
      <c r="I163" s="188">
        <v>6.7648691632297107E-3</v>
      </c>
      <c r="J163" s="188">
        <v>1.6595604575863641E-2</v>
      </c>
      <c r="K163" s="188">
        <v>4.0712404718103515E-2</v>
      </c>
      <c r="L163" s="188">
        <v>9.9875837023816319E-2</v>
      </c>
      <c r="M163" s="188">
        <v>0.1147688274582174</v>
      </c>
      <c r="N163" s="188">
        <v>0.13188258690631169</v>
      </c>
      <c r="O163" s="188">
        <v>0.15154826545067679</v>
      </c>
      <c r="P163" s="188">
        <v>0.17414639263502071</v>
      </c>
      <c r="Q163" s="188">
        <v>0.20011424068499864</v>
      </c>
    </row>
    <row r="164" spans="1:17" s="44" customFormat="1" ht="17" thickBot="1">
      <c r="A164" s="235" t="s">
        <v>252</v>
      </c>
      <c r="B164" s="215" t="s">
        <v>219</v>
      </c>
      <c r="C164" s="224"/>
      <c r="D164" s="224"/>
      <c r="E164" s="200">
        <v>139.01853679165495</v>
      </c>
      <c r="F164" s="200">
        <v>341.04084050133991</v>
      </c>
      <c r="G164" s="200">
        <v>836.64277853946032</v>
      </c>
      <c r="H164" s="200">
        <v>2052.4554708851019</v>
      </c>
      <c r="I164" s="200">
        <v>5035.0921181918739</v>
      </c>
      <c r="J164" s="200">
        <v>12352.108485815306</v>
      </c>
      <c r="K164" s="200">
        <v>30302.242831684445</v>
      </c>
      <c r="L164" s="200">
        <v>74337.585496826505</v>
      </c>
      <c r="M164" s="200">
        <v>85422.438277151217</v>
      </c>
      <c r="N164" s="200">
        <v>98160.209434367789</v>
      </c>
      <c r="O164" s="200">
        <v>112797.37397493872</v>
      </c>
      <c r="P164" s="200">
        <v>129617.16003824591</v>
      </c>
      <c r="Q164" s="200">
        <v>148945.02934184446</v>
      </c>
    </row>
    <row r="165" spans="1:17" ht="17" thickTop="1">
      <c r="B165" s="14"/>
      <c r="L165" s="43"/>
    </row>
    <row r="166" spans="1:17" ht="17" thickBot="1">
      <c r="A166" s="52" t="s">
        <v>292</v>
      </c>
      <c r="B166" s="14"/>
    </row>
    <row r="167" spans="1:17">
      <c r="A167" s="318" t="s">
        <v>155</v>
      </c>
      <c r="B167" s="14" t="s">
        <v>101</v>
      </c>
      <c r="E167" s="44">
        <v>280423.8</v>
      </c>
      <c r="F167" s="44">
        <v>280423.8</v>
      </c>
      <c r="G167" s="44">
        <v>280423.8</v>
      </c>
      <c r="H167" s="44">
        <v>280423.8</v>
      </c>
      <c r="I167" s="44">
        <v>280423.8</v>
      </c>
      <c r="J167" s="44">
        <v>280423.8</v>
      </c>
      <c r="K167" s="44">
        <v>280423.8</v>
      </c>
      <c r="L167" s="44">
        <v>280423.8</v>
      </c>
      <c r="M167" s="44">
        <v>363100.15225491294</v>
      </c>
      <c r="N167" s="44">
        <v>470151.67959189258</v>
      </c>
      <c r="O167" s="44">
        <v>608764.82824467553</v>
      </c>
      <c r="P167" s="44">
        <v>788244.7988475929</v>
      </c>
      <c r="Q167" s="44">
        <v>1020640.2112648934</v>
      </c>
    </row>
    <row r="168" spans="1:17">
      <c r="A168" s="319" t="s">
        <v>913</v>
      </c>
      <c r="B168" s="14" t="s">
        <v>101</v>
      </c>
      <c r="E168" s="44">
        <v>16893000</v>
      </c>
      <c r="F168" s="53">
        <v>16893000</v>
      </c>
      <c r="G168" s="53">
        <v>16893000</v>
      </c>
      <c r="H168" s="53">
        <v>16555140</v>
      </c>
      <c r="I168" s="53">
        <v>16141261.5</v>
      </c>
      <c r="J168" s="53">
        <v>15657023.654999999</v>
      </c>
      <c r="K168" s="53">
        <v>15109027.827074999</v>
      </c>
      <c r="L168" s="53">
        <v>14504666.713991998</v>
      </c>
      <c r="M168" s="53">
        <v>13779433.378292397</v>
      </c>
      <c r="N168" s="53">
        <v>12952667.375594852</v>
      </c>
      <c r="O168" s="53">
        <v>12045980.659303213</v>
      </c>
      <c r="P168" s="53">
        <v>11142532.109855473</v>
      </c>
      <c r="Q168" s="53">
        <v>10195416.880517758</v>
      </c>
    </row>
    <row r="169" spans="1:17">
      <c r="A169" s="318" t="s">
        <v>910</v>
      </c>
      <c r="B169" s="14" t="s">
        <v>1</v>
      </c>
      <c r="E169" s="62">
        <v>1.66E-2</v>
      </c>
      <c r="F169" s="62">
        <v>1.66E-2</v>
      </c>
      <c r="G169" s="62">
        <v>1.66E-2</v>
      </c>
      <c r="H169" s="62">
        <v>1.693877551020408E-2</v>
      </c>
      <c r="I169" s="62">
        <v>1.7373103087388802E-2</v>
      </c>
      <c r="J169" s="62">
        <v>1.7910415554009074E-2</v>
      </c>
      <c r="K169" s="62">
        <v>1.8560016118144118E-2</v>
      </c>
      <c r="L169" s="62">
        <v>1.9333350123066792E-2</v>
      </c>
      <c r="M169" s="62">
        <v>2.6350876867471729E-2</v>
      </c>
      <c r="N169" s="62">
        <v>3.6297672591959138E-2</v>
      </c>
      <c r="O169" s="62">
        <v>5.05367595600879E-2</v>
      </c>
      <c r="P169" s="62">
        <v>7.0741981362602235E-2</v>
      </c>
      <c r="Q169" s="62">
        <v>0.1001077467675909</v>
      </c>
    </row>
    <row r="170" spans="1:17">
      <c r="A170" s="319" t="s">
        <v>297</v>
      </c>
      <c r="B170" s="14" t="s">
        <v>219</v>
      </c>
      <c r="E170" s="44">
        <v>12899.494799999999</v>
      </c>
      <c r="F170" s="44">
        <v>12899.494799999999</v>
      </c>
      <c r="G170" s="44">
        <v>12899.494799999999</v>
      </c>
      <c r="H170" s="44">
        <v>12899.494799999999</v>
      </c>
      <c r="I170" s="44">
        <v>12899.494799999999</v>
      </c>
      <c r="J170" s="44">
        <v>12899.494799999999</v>
      </c>
      <c r="K170" s="44">
        <v>12899.494799999999</v>
      </c>
      <c r="L170" s="44">
        <v>12899.494799999999</v>
      </c>
      <c r="M170" s="54">
        <v>16702.607003725996</v>
      </c>
      <c r="N170" s="54">
        <v>21626.977261227061</v>
      </c>
      <c r="O170" s="54">
        <v>28003.182099255075</v>
      </c>
      <c r="P170" s="54">
        <v>36259.260746989276</v>
      </c>
      <c r="Q170" s="54">
        <v>46949.449718185097</v>
      </c>
    </row>
    <row r="171" spans="1:17">
      <c r="A171" s="319" t="s">
        <v>369</v>
      </c>
      <c r="B171" s="14" t="s">
        <v>219</v>
      </c>
      <c r="E171" s="54">
        <v>20810.250197999998</v>
      </c>
      <c r="F171" s="54">
        <v>20810.250197999998</v>
      </c>
      <c r="G171" s="54">
        <v>20810.250197999998</v>
      </c>
      <c r="H171" s="54">
        <v>20810.250197999998</v>
      </c>
      <c r="I171" s="54">
        <v>20810.250197999998</v>
      </c>
      <c r="J171" s="54">
        <v>20810.250197999998</v>
      </c>
      <c r="K171" s="54">
        <v>20810.250197999998</v>
      </c>
      <c r="L171" s="54">
        <v>20810.250197999998</v>
      </c>
      <c r="M171" s="54">
        <v>26945.662298837087</v>
      </c>
      <c r="N171" s="54">
        <v>34889.956142514347</v>
      </c>
      <c r="O171" s="54">
        <v>45176.437904037361</v>
      </c>
      <c r="P171" s="54">
        <v>58495.646522479859</v>
      </c>
      <c r="Q171" s="54">
        <v>75741.710077967728</v>
      </c>
    </row>
    <row r="172" spans="1:17" ht="17" thickBot="1">
      <c r="A172" s="315" t="s">
        <v>252</v>
      </c>
      <c r="B172" s="59" t="s">
        <v>219</v>
      </c>
      <c r="C172" s="16"/>
      <c r="D172" s="16"/>
      <c r="E172" s="200">
        <v>7910.7553979999993</v>
      </c>
      <c r="F172" s="200">
        <v>7910.7553979999993</v>
      </c>
      <c r="G172" s="200">
        <v>7910.7553979999993</v>
      </c>
      <c r="H172" s="200">
        <v>7910.7553979999993</v>
      </c>
      <c r="I172" s="200">
        <v>7910.7553979999993</v>
      </c>
      <c r="J172" s="200">
        <v>7910.7553979999993</v>
      </c>
      <c r="K172" s="200">
        <v>7910.7553979999993</v>
      </c>
      <c r="L172" s="200">
        <v>7910.7553979999993</v>
      </c>
      <c r="M172" s="200">
        <v>10243.055295111091</v>
      </c>
      <c r="N172" s="200">
        <v>13262.978881287287</v>
      </c>
      <c r="O172" s="200">
        <v>17173.255804782286</v>
      </c>
      <c r="P172" s="200">
        <v>22236.385775490584</v>
      </c>
      <c r="Q172" s="200">
        <v>28792.260359782631</v>
      </c>
    </row>
    <row r="173" spans="1:17" ht="17" thickTop="1">
      <c r="B173" s="14"/>
    </row>
    <row r="174" spans="1:17" ht="17" thickBot="1">
      <c r="A174" s="52" t="s">
        <v>165</v>
      </c>
      <c r="B174" s="14"/>
    </row>
    <row r="175" spans="1:17" ht="17" thickBot="1">
      <c r="A175" t="s">
        <v>163</v>
      </c>
      <c r="B175" s="59" t="s">
        <v>220</v>
      </c>
      <c r="D175" s="16"/>
      <c r="E175" s="60">
        <v>0.12280440885327484</v>
      </c>
      <c r="F175" s="60">
        <v>0.14997073694234306</v>
      </c>
      <c r="G175" s="60">
        <v>0.18180168245062256</v>
      </c>
      <c r="H175" s="60">
        <v>0.22056438674754383</v>
      </c>
      <c r="I175" s="60">
        <v>0.26804672380614447</v>
      </c>
      <c r="J175" s="60">
        <v>0.32854577497786325</v>
      </c>
      <c r="K175" s="60">
        <v>0.41041698246649627</v>
      </c>
      <c r="L175" s="60">
        <v>0.55511734279680636</v>
      </c>
      <c r="M175" s="60">
        <v>0.66271590880016606</v>
      </c>
      <c r="N175" s="60">
        <v>0.77797368960995994</v>
      </c>
      <c r="O175" s="60">
        <v>0.9110358977633326</v>
      </c>
      <c r="P175" s="60">
        <v>1.0694470319400171</v>
      </c>
      <c r="Q175" s="60">
        <v>1.2617483864532639</v>
      </c>
    </row>
    <row r="176" spans="1:17" ht="17" thickTop="1">
      <c r="A176" s="61" t="s">
        <v>184</v>
      </c>
      <c r="B176" s="14" t="s">
        <v>1</v>
      </c>
      <c r="E176" s="68">
        <v>4.9222777842384775E-2</v>
      </c>
      <c r="F176" s="68">
        <v>6.9391595039576259E-2</v>
      </c>
      <c r="G176" s="68">
        <v>9.1891273224446235E-2</v>
      </c>
      <c r="H176" s="68">
        <v>0.11699786999824152</v>
      </c>
      <c r="I176" s="68">
        <v>0.14502224786099144</v>
      </c>
      <c r="J176" s="68">
        <v>0.1763151120037352</v>
      </c>
      <c r="K176" s="68">
        <v>0.21127296520489247</v>
      </c>
      <c r="L176" s="68">
        <v>0.25042850095034835</v>
      </c>
      <c r="M176" s="68">
        <v>0.30174055087703588</v>
      </c>
      <c r="N176" s="68">
        <v>0.36900199651579202</v>
      </c>
      <c r="O176" s="68">
        <v>0.45719744825899455</v>
      </c>
      <c r="P176" s="68">
        <v>0.57288138837036906</v>
      </c>
      <c r="Q176" s="68">
        <v>0.72250603890976095</v>
      </c>
    </row>
    <row r="177" spans="1:17">
      <c r="A177" s="61" t="s">
        <v>822</v>
      </c>
      <c r="B177" s="269" t="s">
        <v>101</v>
      </c>
      <c r="C177" s="44"/>
      <c r="D177" s="44"/>
      <c r="E177" s="109">
        <v>16153543.63552</v>
      </c>
      <c r="F177" s="109">
        <v>16496437.12633582</v>
      </c>
      <c r="G177" s="109">
        <v>16890630.698515557</v>
      </c>
      <c r="H177" s="109">
        <v>17344911.51833925</v>
      </c>
      <c r="I177" s="109">
        <v>17869789.563981563</v>
      </c>
      <c r="J177" s="109">
        <v>18477874.33569438</v>
      </c>
      <c r="K177" s="109">
        <v>19184340.44798705</v>
      </c>
      <c r="L177" s="109">
        <v>20496325.52676443</v>
      </c>
      <c r="M177" s="109">
        <v>21647221.406690516</v>
      </c>
      <c r="N177" s="109">
        <v>23127899.456868447</v>
      </c>
      <c r="O177" s="109">
        <v>25043630.810374301</v>
      </c>
      <c r="P177" s="109">
        <v>27534082.005598962</v>
      </c>
      <c r="Q177" s="109">
        <v>30733802.820349388</v>
      </c>
    </row>
    <row r="178" spans="1:17">
      <c r="A178" s="61" t="s">
        <v>823</v>
      </c>
      <c r="B178" s="14" t="s">
        <v>101</v>
      </c>
      <c r="E178" s="53">
        <v>1244426.3999999999</v>
      </c>
      <c r="F178" s="53">
        <v>1310559.3181242663</v>
      </c>
      <c r="G178" s="53">
        <v>1390633.705651952</v>
      </c>
      <c r="H178" s="53">
        <v>1487610.8704901955</v>
      </c>
      <c r="I178" s="53">
        <v>1605086.0581936478</v>
      </c>
      <c r="J178" s="53">
        <v>1747425.2408043887</v>
      </c>
      <c r="K178" s="53">
        <v>1919931.6562566031</v>
      </c>
      <c r="L178" s="53">
        <v>2129048.6195173515</v>
      </c>
      <c r="M178" s="53">
        <v>2363674.8124328982</v>
      </c>
      <c r="N178" s="53">
        <v>2629328.7308780304</v>
      </c>
      <c r="O178" s="53">
        <v>2932676.8801235748</v>
      </c>
      <c r="P178" s="53">
        <v>3281773.0865398035</v>
      </c>
      <c r="Q178" s="53">
        <v>3686347.6902376181</v>
      </c>
    </row>
    <row r="183" spans="1:17">
      <c r="L183" s="263"/>
      <c r="M183" s="263"/>
      <c r="N183" s="263"/>
      <c r="O183" s="263"/>
    </row>
    <row r="184" spans="1:17">
      <c r="L184" s="263"/>
      <c r="M184" s="263"/>
      <c r="N184" s="263"/>
      <c r="O184" s="263"/>
    </row>
    <row r="185" spans="1:17">
      <c r="L185" s="313"/>
      <c r="M185" s="263"/>
      <c r="N185" s="263"/>
      <c r="O185" s="263"/>
    </row>
    <row r="186" spans="1:17">
      <c r="L186" s="263"/>
      <c r="M186" s="263"/>
      <c r="N186" s="263"/>
      <c r="O186" s="263"/>
    </row>
  </sheetData>
  <conditionalFormatting sqref="D7:D8">
    <cfRule type="iconSet" priority="47">
      <iconSet iconSet="3Symbols2" showValue="0">
        <cfvo type="percent" val="0"/>
        <cfvo type="num" val="0"/>
        <cfvo type="num" val="1"/>
      </iconSet>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ED55B31-7DAD-9242-B1C6-1941D98E0FFA}">
          <x14:formula1>
            <xm:f>'Assumptions + Inputs'!$F$212:$H$212</xm:f>
          </x14:formula1>
          <xm:sqref>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41FA8-F56E-0645-BFD0-FBC1B2C9FC51}">
  <dimension ref="A1:AK88"/>
  <sheetViews>
    <sheetView topLeftCell="A20" workbookViewId="0">
      <selection activeCell="H87" sqref="H87"/>
    </sheetView>
  </sheetViews>
  <sheetFormatPr baseColWidth="10" defaultColWidth="11" defaultRowHeight="16"/>
  <cols>
    <col min="5" max="5" width="12.1640625" bestFit="1" customWidth="1"/>
    <col min="6" max="6" width="11.6640625" bestFit="1" customWidth="1"/>
    <col min="9" max="9" width="16.6640625" bestFit="1" customWidth="1"/>
    <col min="10" max="10" width="15.5" bestFit="1" customWidth="1"/>
    <col min="11" max="11" width="11.83203125" bestFit="1" customWidth="1"/>
    <col min="12" max="12" width="12.5" bestFit="1" customWidth="1"/>
    <col min="13" max="13" width="16.83203125" bestFit="1" customWidth="1"/>
    <col min="14" max="14" width="24.5" bestFit="1" customWidth="1"/>
    <col min="15" max="15" width="12.6640625" bestFit="1" customWidth="1"/>
    <col min="16" max="16" width="28" bestFit="1" customWidth="1"/>
    <col min="17" max="17" width="12.5" bestFit="1" customWidth="1"/>
    <col min="18" max="18" width="26" bestFit="1" customWidth="1"/>
    <col min="19" max="19" width="18" bestFit="1" customWidth="1"/>
    <col min="20" max="20" width="10.83203125" bestFit="1" customWidth="1"/>
    <col min="21" max="21" width="20.5" bestFit="1" customWidth="1"/>
    <col min="22" max="22" width="8.1640625" bestFit="1" customWidth="1"/>
    <col min="23" max="23" width="10.5" bestFit="1" customWidth="1"/>
    <col min="24" max="24" width="18.6640625" bestFit="1" customWidth="1"/>
    <col min="25" max="25" width="10.5" bestFit="1" customWidth="1"/>
    <col min="26" max="27" width="11.1640625" bestFit="1" customWidth="1"/>
    <col min="28" max="28" width="12.5" bestFit="1" customWidth="1"/>
    <col min="29" max="29" width="7.83203125" bestFit="1" customWidth="1"/>
    <col min="30" max="30" width="12.1640625" bestFit="1" customWidth="1"/>
    <col min="31" max="31" width="13.33203125" bestFit="1" customWidth="1"/>
    <col min="32" max="32" width="14.5" bestFit="1" customWidth="1"/>
    <col min="33" max="33" width="21" bestFit="1" customWidth="1"/>
    <col min="34" max="34" width="23.83203125" bestFit="1" customWidth="1"/>
    <col min="35" max="35" width="24.5" bestFit="1" customWidth="1"/>
    <col min="36" max="36" width="24.33203125" bestFit="1" customWidth="1"/>
    <col min="37" max="37" width="10.83203125" bestFit="1" customWidth="1"/>
    <col min="38" max="38" width="12.1640625" bestFit="1" customWidth="1"/>
    <col min="39" max="39" width="18.6640625" bestFit="1" customWidth="1"/>
    <col min="40" max="40" width="19" bestFit="1" customWidth="1"/>
    <col min="41" max="43" width="5.1640625" bestFit="1" customWidth="1"/>
    <col min="44" max="44" width="21.6640625" bestFit="1" customWidth="1"/>
    <col min="45" max="45" width="10.83203125" bestFit="1" customWidth="1"/>
    <col min="46" max="49" width="30.1640625" bestFit="1" customWidth="1"/>
    <col min="50" max="50" width="32.83203125" bestFit="1" customWidth="1"/>
    <col min="51" max="54" width="14.6640625" bestFit="1" customWidth="1"/>
    <col min="55" max="55" width="17.33203125" bestFit="1" customWidth="1"/>
    <col min="56" max="59" width="8" bestFit="1" customWidth="1"/>
    <col min="60" max="60" width="10.5" bestFit="1" customWidth="1"/>
    <col min="61" max="61" width="18" bestFit="1" customWidth="1"/>
  </cols>
  <sheetData>
    <row r="1" spans="1:20">
      <c r="A1" t="s">
        <v>90</v>
      </c>
      <c r="B1" t="s">
        <v>513</v>
      </c>
      <c r="C1" t="s">
        <v>526</v>
      </c>
      <c r="D1" t="s">
        <v>515</v>
      </c>
      <c r="E1" t="s">
        <v>517</v>
      </c>
      <c r="F1" t="s">
        <v>518</v>
      </c>
    </row>
    <row r="2" spans="1:20">
      <c r="A2" s="166">
        <v>2018</v>
      </c>
      <c r="B2" s="166" t="s">
        <v>496</v>
      </c>
      <c r="C2" s="166" t="s">
        <v>529</v>
      </c>
      <c r="D2" s="166" t="s">
        <v>524</v>
      </c>
      <c r="E2" s="43">
        <f>'Targets + Goals'!$G$5</f>
        <v>3.4560000000000004</v>
      </c>
    </row>
    <row r="3" spans="1:20">
      <c r="A3" s="166">
        <v>2025</v>
      </c>
      <c r="B3" s="166" t="s">
        <v>496</v>
      </c>
      <c r="C3" s="166" t="s">
        <v>529</v>
      </c>
      <c r="D3" s="166" t="s">
        <v>524</v>
      </c>
      <c r="E3" s="43">
        <f>'Targets + Goals'!$H$5</f>
        <v>2.95112</v>
      </c>
    </row>
    <row r="4" spans="1:20">
      <c r="A4" s="166">
        <v>2030</v>
      </c>
      <c r="B4" s="166" t="s">
        <v>496</v>
      </c>
      <c r="C4" s="166" t="s">
        <v>529</v>
      </c>
      <c r="D4" s="166" t="s">
        <v>524</v>
      </c>
      <c r="E4" s="43">
        <f>'Targets + Goals'!$I$5</f>
        <v>2.0735999999999999</v>
      </c>
      <c r="I4" s="163" t="s">
        <v>523</v>
      </c>
      <c r="J4" s="163" t="s">
        <v>512</v>
      </c>
    </row>
    <row r="5" spans="1:20">
      <c r="A5" s="166">
        <v>2018</v>
      </c>
      <c r="B5" s="166" t="s">
        <v>496</v>
      </c>
      <c r="C5" s="166" t="s">
        <v>527</v>
      </c>
      <c r="D5" s="166" t="s">
        <v>516</v>
      </c>
      <c r="E5" s="44">
        <f>Transportation!$E$19</f>
        <v>1.2602727382707521E-2</v>
      </c>
      <c r="F5" s="54">
        <f>Transportation!$E$22</f>
        <v>2985</v>
      </c>
      <c r="J5" t="s">
        <v>459</v>
      </c>
      <c r="K5" t="s">
        <v>533</v>
      </c>
      <c r="L5" t="s">
        <v>497</v>
      </c>
      <c r="O5" t="s">
        <v>534</v>
      </c>
      <c r="P5" t="s">
        <v>496</v>
      </c>
      <c r="S5" t="s">
        <v>535</v>
      </c>
      <c r="T5" t="s">
        <v>511</v>
      </c>
    </row>
    <row r="6" spans="1:20">
      <c r="A6" s="166">
        <v>2025</v>
      </c>
      <c r="B6" s="166" t="s">
        <v>496</v>
      </c>
      <c r="C6" s="166" t="s">
        <v>527</v>
      </c>
      <c r="D6" s="166" t="s">
        <v>516</v>
      </c>
      <c r="E6">
        <f>Transportation!$L$19</f>
        <v>0.19272277743622251</v>
      </c>
      <c r="F6" s="167">
        <f>Transportation!$L$22</f>
        <v>46000.000000067419</v>
      </c>
      <c r="I6" s="163" t="s">
        <v>510</v>
      </c>
      <c r="J6" t="s">
        <v>459</v>
      </c>
      <c r="L6" t="s">
        <v>527</v>
      </c>
      <c r="M6" t="s">
        <v>499</v>
      </c>
      <c r="N6" t="s">
        <v>914</v>
      </c>
      <c r="P6" t="s">
        <v>528</v>
      </c>
      <c r="Q6" t="s">
        <v>527</v>
      </c>
      <c r="R6" t="s">
        <v>932</v>
      </c>
    </row>
    <row r="7" spans="1:20">
      <c r="A7" s="166">
        <v>2030</v>
      </c>
      <c r="B7" s="166" t="s">
        <v>496</v>
      </c>
      <c r="C7" s="166" t="s">
        <v>527</v>
      </c>
      <c r="D7" s="166" t="s">
        <v>516</v>
      </c>
      <c r="E7">
        <f>Transportation!$Q$19</f>
        <v>0.49545939057029525</v>
      </c>
      <c r="F7" s="167">
        <f>Transportation!$Q$22</f>
        <v>120000.00000157979</v>
      </c>
      <c r="I7" s="114">
        <v>2025</v>
      </c>
      <c r="J7" s="164">
        <v>1.52218556E-4</v>
      </c>
      <c r="K7" s="164">
        <v>1.52218556E-4</v>
      </c>
      <c r="L7" s="164">
        <v>0.21003322433213506</v>
      </c>
      <c r="M7" s="164">
        <v>0.21874633179904684</v>
      </c>
      <c r="N7" s="164">
        <v>0.12633778666562445</v>
      </c>
      <c r="O7" s="164">
        <v>0.55511734279680636</v>
      </c>
      <c r="P7" s="164">
        <v>0.30771421414803474</v>
      </c>
      <c r="Q7" s="164">
        <v>0.19628784449934114</v>
      </c>
      <c r="R7" s="164">
        <v>0.12675146120529474</v>
      </c>
      <c r="S7" s="164">
        <v>0.63075351985267059</v>
      </c>
      <c r="T7" s="164">
        <v>1.1860230812054771</v>
      </c>
    </row>
    <row r="8" spans="1:20">
      <c r="A8" s="166">
        <v>2018</v>
      </c>
      <c r="B8" s="166" t="s">
        <v>496</v>
      </c>
      <c r="C8" s="166" t="s">
        <v>527</v>
      </c>
      <c r="D8" s="166" t="s">
        <v>519</v>
      </c>
      <c r="E8" s="53">
        <f>Transportation!$E$29</f>
        <v>0</v>
      </c>
      <c r="F8" s="54">
        <v>1</v>
      </c>
      <c r="I8" s="114">
        <v>2030</v>
      </c>
      <c r="J8" s="164">
        <v>1.6803519599999998E-4</v>
      </c>
      <c r="K8" s="164">
        <v>1.6803519599999998E-4</v>
      </c>
      <c r="L8" s="164">
        <v>0.65365213899010921</v>
      </c>
      <c r="M8" s="164">
        <v>0.41407715008767931</v>
      </c>
      <c r="N8" s="164">
        <v>0.19401909737547535</v>
      </c>
      <c r="O8" s="164">
        <v>1.2617483864532639</v>
      </c>
      <c r="P8" s="164">
        <v>0.49242366266358639</v>
      </c>
      <c r="Q8" s="164">
        <v>0.5270304321120477</v>
      </c>
      <c r="R8" s="164">
        <v>0.38959627636064109</v>
      </c>
      <c r="S8" s="164">
        <v>1.4090503711362752</v>
      </c>
      <c r="T8" s="164">
        <v>2.6709667927855394</v>
      </c>
    </row>
    <row r="9" spans="1:20">
      <c r="A9" s="166">
        <v>2025</v>
      </c>
      <c r="B9" s="166" t="s">
        <v>496</v>
      </c>
      <c r="C9" s="166" t="s">
        <v>527</v>
      </c>
      <c r="D9" s="166" t="s">
        <v>519</v>
      </c>
      <c r="E9" s="43">
        <f>Transportation!$L$29</f>
        <v>1.2819975163715352E-3</v>
      </c>
      <c r="F9" s="167">
        <f>Transportation!$L$32</f>
        <v>47.76411285608242</v>
      </c>
      <c r="I9" s="114" t="s">
        <v>511</v>
      </c>
      <c r="J9" s="164">
        <v>3.2025375199999997E-4</v>
      </c>
      <c r="K9" s="164">
        <v>3.2025375199999997E-4</v>
      </c>
      <c r="L9" s="164">
        <v>0.86368536332224433</v>
      </c>
      <c r="M9" s="164">
        <v>0.63282348188672621</v>
      </c>
      <c r="N9" s="164">
        <v>0.3203568840410998</v>
      </c>
      <c r="O9" s="164">
        <v>1.8168657292500703</v>
      </c>
      <c r="P9" s="164">
        <v>0.80013787681162118</v>
      </c>
      <c r="Q9" s="164">
        <v>0.72331827661138881</v>
      </c>
      <c r="R9" s="164">
        <v>0.51634773756593577</v>
      </c>
      <c r="S9" s="164">
        <v>2.0398038909889458</v>
      </c>
      <c r="T9" s="164">
        <v>3.8569898739910164</v>
      </c>
    </row>
    <row r="10" spans="1:20">
      <c r="A10" s="166">
        <v>2030</v>
      </c>
      <c r="B10" s="166" t="s">
        <v>496</v>
      </c>
      <c r="C10" s="166" t="s">
        <v>527</v>
      </c>
      <c r="D10" s="166" t="s">
        <v>519</v>
      </c>
      <c r="E10" s="43">
        <f>Transportation!$Q$29</f>
        <v>5.1503636496173883E-3</v>
      </c>
      <c r="F10" s="167">
        <f>Transportation!$Q$32</f>
        <v>213.18720813516202</v>
      </c>
    </row>
    <row r="11" spans="1:20">
      <c r="A11" s="166">
        <v>2018</v>
      </c>
      <c r="B11" s="166" t="s">
        <v>496</v>
      </c>
      <c r="C11" s="166" t="s">
        <v>527</v>
      </c>
      <c r="D11" s="166" t="s">
        <v>520</v>
      </c>
      <c r="E11" s="53">
        <f>Transportation!$E$38</f>
        <v>2.9247501031704636E-5</v>
      </c>
      <c r="F11" s="54">
        <f>Transportation!$E$39</f>
        <v>1</v>
      </c>
    </row>
    <row r="12" spans="1:20">
      <c r="A12" s="166">
        <v>2025</v>
      </c>
      <c r="B12" s="166" t="s">
        <v>496</v>
      </c>
      <c r="C12" s="166" t="s">
        <v>527</v>
      </c>
      <c r="D12" s="166" t="s">
        <v>520</v>
      </c>
      <c r="E12" s="43">
        <f>Transportation!$L$38</f>
        <v>2.2830695467470985E-3</v>
      </c>
      <c r="F12" s="167">
        <f>Transportation!$L$39</f>
        <v>85.651869824432836</v>
      </c>
    </row>
    <row r="13" spans="1:20">
      <c r="A13" s="166">
        <v>2030</v>
      </c>
      <c r="B13" s="166" t="s">
        <v>496</v>
      </c>
      <c r="C13" s="166" t="s">
        <v>527</v>
      </c>
      <c r="D13" s="166" t="s">
        <v>520</v>
      </c>
      <c r="E13" s="43">
        <f>Transportation!$Q$38</f>
        <v>2.6420677892135088E-2</v>
      </c>
      <c r="F13" s="167">
        <f>Transportation!$Q$39</f>
        <v>1095.0226911368609</v>
      </c>
      <c r="I13" s="163" t="s">
        <v>523</v>
      </c>
      <c r="J13" s="163" t="s">
        <v>512</v>
      </c>
    </row>
    <row r="14" spans="1:20">
      <c r="A14" s="166">
        <v>2018</v>
      </c>
      <c r="B14" s="166" t="s">
        <v>496</v>
      </c>
      <c r="C14" s="166" t="s">
        <v>932</v>
      </c>
      <c r="D14" s="166" t="s">
        <v>291</v>
      </c>
      <c r="E14" s="44">
        <f>Transportation!$E$45</f>
        <v>4.1274336383278709E-2</v>
      </c>
      <c r="F14" s="54">
        <f>Transportation!$E$46</f>
        <v>10051.573475609755</v>
      </c>
      <c r="J14" t="s">
        <v>459</v>
      </c>
      <c r="K14" t="s">
        <v>533</v>
      </c>
      <c r="L14" t="s">
        <v>497</v>
      </c>
      <c r="M14" t="s">
        <v>534</v>
      </c>
      <c r="N14" t="s">
        <v>496</v>
      </c>
      <c r="O14" t="s">
        <v>535</v>
      </c>
      <c r="P14" t="s">
        <v>511</v>
      </c>
    </row>
    <row r="15" spans="1:20">
      <c r="A15" s="166">
        <v>2025</v>
      </c>
      <c r="B15" s="166" t="s">
        <v>496</v>
      </c>
      <c r="C15" s="166" t="s">
        <v>932</v>
      </c>
      <c r="D15" s="166" t="s">
        <v>291</v>
      </c>
      <c r="E15">
        <f>Transportation!$L$45</f>
        <v>4.9734649812628109E-2</v>
      </c>
      <c r="F15" s="167">
        <f>Transportation!$L$46</f>
        <v>12518.323557315443</v>
      </c>
      <c r="I15" s="163" t="s">
        <v>510</v>
      </c>
      <c r="J15" t="s">
        <v>524</v>
      </c>
      <c r="L15" t="s">
        <v>524</v>
      </c>
      <c r="N15" t="s">
        <v>524</v>
      </c>
    </row>
    <row r="16" spans="1:20">
      <c r="A16" s="166">
        <v>2030</v>
      </c>
      <c r="B16" s="166" t="s">
        <v>496</v>
      </c>
      <c r="C16" s="166" t="s">
        <v>932</v>
      </c>
      <c r="D16" s="166" t="s">
        <v>291</v>
      </c>
      <c r="E16">
        <f>Transportation!$Q$45</f>
        <v>0.1144818651768621</v>
      </c>
      <c r="F16" s="167">
        <f>Transportation!$Q$46</f>
        <v>30558.207263908644</v>
      </c>
      <c r="I16" s="114">
        <v>2025</v>
      </c>
      <c r="J16" s="164">
        <v>0.14755599999999999</v>
      </c>
      <c r="K16" s="164">
        <v>0.14755599999999999</v>
      </c>
      <c r="L16" s="164">
        <v>2.5084520000000001</v>
      </c>
      <c r="M16" s="164">
        <v>2.5084520000000001</v>
      </c>
      <c r="N16" s="164">
        <v>2.95112</v>
      </c>
      <c r="O16" s="164">
        <v>2.95112</v>
      </c>
      <c r="P16" s="164">
        <v>5.6071279999999994</v>
      </c>
    </row>
    <row r="17" spans="1:35">
      <c r="A17" s="166">
        <v>2018</v>
      </c>
      <c r="B17" s="166" t="s">
        <v>496</v>
      </c>
      <c r="C17" s="166" t="s">
        <v>932</v>
      </c>
      <c r="D17" s="166" t="s">
        <v>372</v>
      </c>
      <c r="E17" s="44">
        <f>Transportation!$E$52</f>
        <v>1.9451666317040763E-3</v>
      </c>
      <c r="F17" s="54">
        <f>Transportation!$E$53</f>
        <v>2800</v>
      </c>
      <c r="I17" s="114">
        <v>2030</v>
      </c>
      <c r="J17" s="164">
        <v>0.10367999999999999</v>
      </c>
      <c r="K17" s="164">
        <v>0.10367999999999999</v>
      </c>
      <c r="L17" s="164">
        <v>1.7625600000000001</v>
      </c>
      <c r="M17" s="164">
        <v>1.7625600000000001</v>
      </c>
      <c r="N17" s="164">
        <v>2.0735999999999999</v>
      </c>
      <c r="O17" s="164">
        <v>2.0735999999999999</v>
      </c>
      <c r="P17" s="164">
        <v>3.9398400000000002</v>
      </c>
    </row>
    <row r="18" spans="1:35">
      <c r="A18" s="166">
        <v>2025</v>
      </c>
      <c r="B18" s="166" t="s">
        <v>496</v>
      </c>
      <c r="C18" s="166" t="s">
        <v>932</v>
      </c>
      <c r="D18" s="166" t="s">
        <v>372</v>
      </c>
      <c r="E18">
        <f>Transportation!$L$52</f>
        <v>2.7730031638153632E-3</v>
      </c>
      <c r="F18" s="167">
        <f>Transportation!$L$53</f>
        <v>4515.7500741652784</v>
      </c>
      <c r="I18" s="114" t="s">
        <v>511</v>
      </c>
      <c r="J18" s="164">
        <v>0.25123600000000001</v>
      </c>
      <c r="K18" s="164">
        <v>0.25123600000000001</v>
      </c>
      <c r="L18" s="164">
        <v>4.2710120000000007</v>
      </c>
      <c r="M18" s="164">
        <v>4.2710120000000007</v>
      </c>
      <c r="N18" s="164">
        <v>5.0247200000000003</v>
      </c>
      <c r="O18" s="164">
        <v>5.0247200000000003</v>
      </c>
      <c r="P18" s="164">
        <v>9.5469679999999997</v>
      </c>
    </row>
    <row r="19" spans="1:35">
      <c r="A19" s="166">
        <v>2030</v>
      </c>
      <c r="B19" s="166" t="s">
        <v>496</v>
      </c>
      <c r="C19" s="166" t="s">
        <v>932</v>
      </c>
      <c r="D19" s="166" t="s">
        <v>372</v>
      </c>
      <c r="E19">
        <f>Transportation!$Q$52</f>
        <v>3.6169702788360009E-3</v>
      </c>
      <c r="F19" s="167">
        <f>Transportation!$Q$53</f>
        <v>6353.2437307624959</v>
      </c>
    </row>
    <row r="20" spans="1:35">
      <c r="A20" s="166">
        <v>2018</v>
      </c>
      <c r="B20" s="166" t="s">
        <v>496</v>
      </c>
      <c r="C20" s="166" t="s">
        <v>932</v>
      </c>
      <c r="D20" s="166" t="s">
        <v>288</v>
      </c>
      <c r="E20" s="44">
        <f>Transportation!$E$57</f>
        <v>5.9892093201732513E-3</v>
      </c>
      <c r="F20" s="54">
        <f>Transportation!$E$58</f>
        <v>94249</v>
      </c>
    </row>
    <row r="21" spans="1:35">
      <c r="A21" s="166">
        <v>2025</v>
      </c>
      <c r="B21" s="166" t="s">
        <v>496</v>
      </c>
      <c r="C21" s="166" t="s">
        <v>932</v>
      </c>
      <c r="D21" s="166" t="s">
        <v>288</v>
      </c>
      <c r="E21">
        <f>Transportation!$L$57</f>
        <v>6.6667845213520217E-3</v>
      </c>
      <c r="F21" s="167">
        <f>Transportation!$L$58</f>
        <v>115914.38194242859</v>
      </c>
    </row>
    <row r="22" spans="1:35">
      <c r="A22" s="166">
        <v>2030</v>
      </c>
      <c r="B22" s="166" t="s">
        <v>496</v>
      </c>
      <c r="C22" s="166" t="s">
        <v>932</v>
      </c>
      <c r="D22" s="166" t="s">
        <v>288</v>
      </c>
      <c r="E22">
        <f>Transportation!$Q$57</f>
        <v>7.2487585402092854E-3</v>
      </c>
      <c r="F22" s="167">
        <f>Transportation!$Q$58</f>
        <v>134376.53782436554</v>
      </c>
    </row>
    <row r="23" spans="1:35">
      <c r="A23" s="166">
        <v>2018</v>
      </c>
      <c r="B23" s="166" t="s">
        <v>496</v>
      </c>
      <c r="C23" s="166" t="s">
        <v>932</v>
      </c>
      <c r="D23" s="166" t="s">
        <v>351</v>
      </c>
      <c r="E23" s="44">
        <f>Transportation!$E$67</f>
        <v>4.8337995753303969E-2</v>
      </c>
      <c r="F23" s="54">
        <f>Transportation!$E$68</f>
        <v>24206</v>
      </c>
    </row>
    <row r="24" spans="1:35">
      <c r="A24" s="166">
        <v>2025</v>
      </c>
      <c r="B24" s="166" t="s">
        <v>496</v>
      </c>
      <c r="C24" s="166" t="s">
        <v>932</v>
      </c>
      <c r="D24" s="166" t="s">
        <v>351</v>
      </c>
      <c r="E24">
        <f>Transportation!$L$67</f>
        <v>5.9284382274193546E-2</v>
      </c>
      <c r="F24" s="167">
        <f>Transportation!$L$68</f>
        <v>32434</v>
      </c>
      <c r="I24" s="163" t="s">
        <v>523</v>
      </c>
      <c r="J24" s="163" t="s">
        <v>512</v>
      </c>
    </row>
    <row r="25" spans="1:35">
      <c r="A25" s="166">
        <v>2030</v>
      </c>
      <c r="B25" s="166" t="s">
        <v>496</v>
      </c>
      <c r="C25" s="166" t="s">
        <v>932</v>
      </c>
      <c r="D25" s="166" t="s">
        <v>351</v>
      </c>
      <c r="E25">
        <f>Transportation!$Q$67</f>
        <v>8.3854715612167299E-2</v>
      </c>
      <c r="F25" s="167">
        <f>Transportation!$Q$68</f>
        <v>48651</v>
      </c>
      <c r="J25" t="s">
        <v>459</v>
      </c>
      <c r="K25" t="s">
        <v>497</v>
      </c>
      <c r="R25" t="s">
        <v>534</v>
      </c>
      <c r="S25" t="s">
        <v>496</v>
      </c>
      <c r="AH25" t="s">
        <v>535</v>
      </c>
      <c r="AI25" t="s">
        <v>511</v>
      </c>
    </row>
    <row r="26" spans="1:35">
      <c r="A26" s="166">
        <v>2018</v>
      </c>
      <c r="B26" s="166" t="s">
        <v>496</v>
      </c>
      <c r="C26" s="166" t="s">
        <v>932</v>
      </c>
      <c r="D26" s="166" t="s">
        <v>289</v>
      </c>
      <c r="E26">
        <f>Transportation!$E$62</f>
        <v>4.3867342202643178E-3</v>
      </c>
      <c r="F26" s="167">
        <f>Transportation!$E$63</f>
        <v>22055.120000000003</v>
      </c>
      <c r="I26" s="163" t="s">
        <v>510</v>
      </c>
      <c r="K26" t="s">
        <v>531</v>
      </c>
      <c r="L26" t="s">
        <v>530</v>
      </c>
      <c r="M26" t="s">
        <v>525</v>
      </c>
      <c r="N26" t="s">
        <v>179</v>
      </c>
      <c r="O26" t="s">
        <v>251</v>
      </c>
      <c r="P26" t="s">
        <v>325</v>
      </c>
      <c r="Q26" t="s">
        <v>292</v>
      </c>
      <c r="S26" t="s">
        <v>289</v>
      </c>
      <c r="T26" t="s">
        <v>291</v>
      </c>
      <c r="U26" t="s">
        <v>519</v>
      </c>
      <c r="V26" t="s">
        <v>520</v>
      </c>
      <c r="W26" t="s">
        <v>516</v>
      </c>
      <c r="X26" t="s">
        <v>522</v>
      </c>
      <c r="Y26" t="s">
        <v>508</v>
      </c>
      <c r="Z26" t="s">
        <v>521</v>
      </c>
      <c r="AA26" t="s">
        <v>372</v>
      </c>
      <c r="AB26" t="s">
        <v>288</v>
      </c>
      <c r="AC26" t="s">
        <v>351</v>
      </c>
      <c r="AD26" t="s">
        <v>718</v>
      </c>
      <c r="AE26" t="s">
        <v>723</v>
      </c>
      <c r="AF26" t="s">
        <v>812</v>
      </c>
      <c r="AG26" t="s">
        <v>811</v>
      </c>
    </row>
    <row r="27" spans="1:35">
      <c r="A27" s="166">
        <v>2025</v>
      </c>
      <c r="B27" s="166" t="s">
        <v>496</v>
      </c>
      <c r="C27" s="166" t="s">
        <v>932</v>
      </c>
      <c r="D27" s="166" t="s">
        <v>289</v>
      </c>
      <c r="E27">
        <f>Transportation!$L$62</f>
        <v>5.5172116053003152E-3</v>
      </c>
      <c r="F27" s="167">
        <f>Transportation!$L$63</f>
        <v>30304.949681383805</v>
      </c>
      <c r="I27" s="114">
        <v>2025</v>
      </c>
      <c r="J27" s="164">
        <v>1.52218556E-4</v>
      </c>
      <c r="K27" s="164">
        <v>2.5019697386153731E-2</v>
      </c>
      <c r="L27" s="164">
        <v>0.11147829351806662</v>
      </c>
      <c r="M27" s="164">
        <v>0.17246528033906752</v>
      </c>
      <c r="N27" s="164">
        <v>4.4366205398542269E-3</v>
      </c>
      <c r="O27" s="164">
        <v>3.3131323453213304E-2</v>
      </c>
      <c r="P27" s="164">
        <v>7.4337585496826508E-2</v>
      </c>
      <c r="Q27" s="164">
        <v>7.9107553979999995E-3</v>
      </c>
      <c r="R27" s="164">
        <v>0.4287795561311819</v>
      </c>
      <c r="S27" s="164">
        <v>5.5172116053003152E-3</v>
      </c>
      <c r="T27" s="164">
        <v>4.9734649812628109E-2</v>
      </c>
      <c r="U27" s="164">
        <v>1.2819975163715352E-3</v>
      </c>
      <c r="V27" s="164">
        <v>2.2830695467470985E-3</v>
      </c>
      <c r="W27" s="164">
        <v>0.19272277743622251</v>
      </c>
      <c r="X27" s="164">
        <v>1.5542688518294483E-2</v>
      </c>
      <c r="Y27" s="164">
        <v>2.397185657617406E-2</v>
      </c>
      <c r="Z27" s="164">
        <v>1.8734074213532731E-3</v>
      </c>
      <c r="AA27" s="164">
        <v>2.7730031638153632E-3</v>
      </c>
      <c r="AB27" s="164">
        <v>6.6667845213520217E-3</v>
      </c>
      <c r="AC27" s="164">
        <v>5.9284382274193546E-2</v>
      </c>
      <c r="AD27" s="164">
        <v>0.1657795051775251</v>
      </c>
      <c r="AE27" s="164">
        <v>0.1005467564546878</v>
      </c>
      <c r="AF27" s="164">
        <v>2.7754298280053824E-3</v>
      </c>
      <c r="AG27" s="164">
        <v>0</v>
      </c>
      <c r="AH27" s="164">
        <v>0.63075351985267059</v>
      </c>
      <c r="AI27" s="164">
        <v>1.0596852945398525</v>
      </c>
    </row>
    <row r="28" spans="1:35">
      <c r="A28" s="166">
        <v>2030</v>
      </c>
      <c r="B28" s="166" t="s">
        <v>496</v>
      </c>
      <c r="C28" s="166" t="s">
        <v>932</v>
      </c>
      <c r="D28" s="166" t="s">
        <v>289</v>
      </c>
      <c r="E28">
        <f>Transportation!$Q$62</f>
        <v>5.6652091247483905E-3</v>
      </c>
      <c r="F28" s="167">
        <f>Transportation!$Q$63</f>
        <v>32999.999995765829</v>
      </c>
      <c r="I28" s="114">
        <v>2030</v>
      </c>
      <c r="J28" s="164">
        <v>1.6803519599999998E-4</v>
      </c>
      <c r="K28" s="164">
        <v>5.054270478297998E-2</v>
      </c>
      <c r="L28" s="164">
        <v>0.18579715560307225</v>
      </c>
      <c r="M28" s="164">
        <v>0.49834693318807949</v>
      </c>
      <c r="N28" s="164">
        <v>2.116083082908567E-2</v>
      </c>
      <c r="O28" s="164">
        <v>0.13414437497294407</v>
      </c>
      <c r="P28" s="164">
        <v>0.14894502934184448</v>
      </c>
      <c r="Q28" s="164">
        <v>2.8792260359782631E-2</v>
      </c>
      <c r="R28" s="164">
        <v>1.0677292890777885</v>
      </c>
      <c r="S28" s="164">
        <v>5.6652091247483905E-3</v>
      </c>
      <c r="T28" s="164">
        <v>0.1144818651768621</v>
      </c>
      <c r="U28" s="164">
        <v>5.1503636496173883E-3</v>
      </c>
      <c r="V28" s="164">
        <v>2.6420677892135088E-2</v>
      </c>
      <c r="W28" s="164">
        <v>0.49545939057029525</v>
      </c>
      <c r="X28" s="164">
        <v>4.2277254893735169E-2</v>
      </c>
      <c r="Y28" s="164">
        <v>7.0143291480232767E-2</v>
      </c>
      <c r="Z28" s="164">
        <v>1.6476558669486548E-2</v>
      </c>
      <c r="AA28" s="164">
        <v>3.6169702788360009E-3</v>
      </c>
      <c r="AB28" s="164">
        <v>7.2487585402092854E-3</v>
      </c>
      <c r="AC28" s="164">
        <v>8.3854715612167299E-2</v>
      </c>
      <c r="AD28" s="164">
        <v>0.18045743813750195</v>
      </c>
      <c r="AE28" s="164">
        <v>0.15116911948262993</v>
      </c>
      <c r="AF28" s="164">
        <v>0.17472875762781803</v>
      </c>
      <c r="AG28" s="164">
        <v>3.1900000000000039E-2</v>
      </c>
      <c r="AH28" s="164">
        <v>1.4090503711362752</v>
      </c>
      <c r="AI28" s="164">
        <v>2.4769476954100638</v>
      </c>
    </row>
    <row r="29" spans="1:35">
      <c r="A29" s="166">
        <v>2018</v>
      </c>
      <c r="B29" s="166" t="s">
        <v>496</v>
      </c>
      <c r="C29" s="166" t="s">
        <v>528</v>
      </c>
      <c r="D29" s="166" t="s">
        <v>521</v>
      </c>
      <c r="E29" s="44">
        <f>Transportation!$E$78</f>
        <v>0</v>
      </c>
      <c r="F29" s="43">
        <f>Transportation!$E$297+Transportation!$E$299+Transportation!$E$163</f>
        <v>21970532.705751933</v>
      </c>
      <c r="I29" s="114" t="s">
        <v>511</v>
      </c>
      <c r="J29" s="164">
        <v>3.2025375199999997E-4</v>
      </c>
      <c r="K29" s="164">
        <v>7.5562402169133708E-2</v>
      </c>
      <c r="L29" s="164">
        <v>0.2972754491211389</v>
      </c>
      <c r="M29" s="164">
        <v>0.67081221352714704</v>
      </c>
      <c r="N29" s="164">
        <v>2.5597451368939896E-2</v>
      </c>
      <c r="O29" s="164">
        <v>0.16727569842615736</v>
      </c>
      <c r="P29" s="164">
        <v>0.22328261483867098</v>
      </c>
      <c r="Q29" s="164">
        <v>3.6703015757782634E-2</v>
      </c>
      <c r="R29" s="164">
        <v>1.4965088452089703</v>
      </c>
      <c r="S29" s="164">
        <v>1.1182420730048706E-2</v>
      </c>
      <c r="T29" s="164">
        <v>0.16421651498949019</v>
      </c>
      <c r="U29" s="164">
        <v>6.4323611659889233E-3</v>
      </c>
      <c r="V29" s="164">
        <v>2.8703747438882186E-2</v>
      </c>
      <c r="W29" s="164">
        <v>0.68818216800651777</v>
      </c>
      <c r="X29" s="164">
        <v>5.7819943412029652E-2</v>
      </c>
      <c r="Y29" s="164">
        <v>9.4115148056406833E-2</v>
      </c>
      <c r="Z29" s="164">
        <v>1.8349966090839821E-2</v>
      </c>
      <c r="AA29" s="164">
        <v>6.3899734426513637E-3</v>
      </c>
      <c r="AB29" s="164">
        <v>1.3915543061561307E-2</v>
      </c>
      <c r="AC29" s="164">
        <v>0.14313909788636084</v>
      </c>
      <c r="AD29" s="164">
        <v>0.34623694331502708</v>
      </c>
      <c r="AE29" s="164">
        <v>0.2517158759373177</v>
      </c>
      <c r="AF29" s="164">
        <v>0.17750418745582341</v>
      </c>
      <c r="AG29" s="164">
        <v>3.1900000000000039E-2</v>
      </c>
      <c r="AH29" s="164">
        <v>2.0398038909889458</v>
      </c>
      <c r="AI29" s="164">
        <v>3.5366329899499163</v>
      </c>
    </row>
    <row r="30" spans="1:35">
      <c r="A30" s="166">
        <v>2025</v>
      </c>
      <c r="B30" s="166" t="s">
        <v>496</v>
      </c>
      <c r="C30" s="166" t="s">
        <v>528</v>
      </c>
      <c r="D30" s="166" t="s">
        <v>521</v>
      </c>
      <c r="E30">
        <f>Transportation!$L$78</f>
        <v>1.8734074213532731E-3</v>
      </c>
      <c r="F30" s="43">
        <f>Transportation!$L$297+Transportation!$L$299+Transportation!$L$163</f>
        <v>18369819.150978342</v>
      </c>
    </row>
    <row r="31" spans="1:35">
      <c r="A31" s="166">
        <v>2030</v>
      </c>
      <c r="B31" s="166" t="s">
        <v>496</v>
      </c>
      <c r="C31" s="166" t="s">
        <v>528</v>
      </c>
      <c r="D31" s="166" t="s">
        <v>521</v>
      </c>
      <c r="E31">
        <f>Transportation!$Q$78</f>
        <v>1.6476558669486548E-2</v>
      </c>
      <c r="F31" s="43">
        <f>Transportation!$Q$297+Transportation!$Q$299+Transportation!$Q$163</f>
        <v>16372276.889065294</v>
      </c>
    </row>
    <row r="32" spans="1:35">
      <c r="A32" s="166">
        <v>2018</v>
      </c>
      <c r="B32" s="166" t="s">
        <v>496</v>
      </c>
      <c r="C32" s="166" t="s">
        <v>528</v>
      </c>
      <c r="D32" s="166" t="s">
        <v>522</v>
      </c>
      <c r="E32" s="44">
        <f>Transportation!$E$82</f>
        <v>0</v>
      </c>
      <c r="F32" s="43">
        <f>Transportation!$E$314+Transportation!$E$315</f>
        <v>6970964.7772868322</v>
      </c>
    </row>
    <row r="33" spans="1:37">
      <c r="A33" s="166">
        <v>2025</v>
      </c>
      <c r="B33" s="166" t="s">
        <v>496</v>
      </c>
      <c r="C33" s="166" t="s">
        <v>528</v>
      </c>
      <c r="D33" s="166" t="s">
        <v>522</v>
      </c>
      <c r="E33">
        <f>Transportation!$L$82</f>
        <v>1.5542688518294483E-2</v>
      </c>
      <c r="F33" s="43">
        <f>Transportation!$L$314+Transportation!$L$315</f>
        <v>9529153.9306916725</v>
      </c>
    </row>
    <row r="34" spans="1:37">
      <c r="A34" s="166">
        <v>2030</v>
      </c>
      <c r="B34" s="166" t="s">
        <v>496</v>
      </c>
      <c r="C34" s="166" t="s">
        <v>528</v>
      </c>
      <c r="D34" s="166" t="s">
        <v>522</v>
      </c>
      <c r="E34">
        <f>Transportation!$Q$82</f>
        <v>4.2277254893735169E-2</v>
      </c>
      <c r="F34" s="43">
        <f>Transportation!$Q$314+Transportation!$Q$315</f>
        <v>14805599.805725295</v>
      </c>
      <c r="I34" s="163" t="s">
        <v>536</v>
      </c>
      <c r="J34" s="163" t="s">
        <v>512</v>
      </c>
    </row>
    <row r="35" spans="1:37">
      <c r="A35" s="166">
        <v>2018</v>
      </c>
      <c r="B35" s="166" t="s">
        <v>496</v>
      </c>
      <c r="C35" s="166" t="s">
        <v>528</v>
      </c>
      <c r="D35" s="166" t="s">
        <v>508</v>
      </c>
      <c r="E35" s="44">
        <f>Transportation!$E$86</f>
        <v>7.4142373108020544E-4</v>
      </c>
      <c r="F35" s="54">
        <f>Transportation!$E$87</f>
        <v>12027</v>
      </c>
      <c r="I35" s="163" t="s">
        <v>510</v>
      </c>
      <c r="J35" t="s">
        <v>531</v>
      </c>
      <c r="K35" t="s">
        <v>530</v>
      </c>
      <c r="L35" t="s">
        <v>289</v>
      </c>
      <c r="M35" t="s">
        <v>291</v>
      </c>
      <c r="N35" t="s">
        <v>525</v>
      </c>
      <c r="O35" t="s">
        <v>519</v>
      </c>
      <c r="P35" t="s">
        <v>520</v>
      </c>
      <c r="Q35" t="s">
        <v>516</v>
      </c>
      <c r="R35" t="s">
        <v>524</v>
      </c>
      <c r="S35" t="s">
        <v>179</v>
      </c>
      <c r="T35" t="s">
        <v>522</v>
      </c>
      <c r="U35" t="s">
        <v>251</v>
      </c>
      <c r="V35" t="s">
        <v>508</v>
      </c>
      <c r="W35" t="s">
        <v>521</v>
      </c>
      <c r="X35" t="s">
        <v>372</v>
      </c>
      <c r="Y35" t="s">
        <v>288</v>
      </c>
      <c r="Z35" t="s">
        <v>532</v>
      </c>
      <c r="AA35" t="s">
        <v>325</v>
      </c>
      <c r="AB35" t="s">
        <v>351</v>
      </c>
      <c r="AC35" t="s">
        <v>292</v>
      </c>
      <c r="AD35" t="s">
        <v>718</v>
      </c>
      <c r="AE35" t="s">
        <v>723</v>
      </c>
      <c r="AF35" t="s">
        <v>812</v>
      </c>
      <c r="AG35" t="s">
        <v>811</v>
      </c>
      <c r="AH35" t="s">
        <v>936</v>
      </c>
      <c r="AI35" t="s">
        <v>935</v>
      </c>
      <c r="AJ35" t="s">
        <v>937</v>
      </c>
      <c r="AK35" t="s">
        <v>511</v>
      </c>
    </row>
    <row r="36" spans="1:37">
      <c r="A36" s="166">
        <v>2025</v>
      </c>
      <c r="B36" s="166" t="s">
        <v>496</v>
      </c>
      <c r="C36" s="166" t="s">
        <v>528</v>
      </c>
      <c r="D36" s="166" t="s">
        <v>508</v>
      </c>
      <c r="E36">
        <f>Transportation!$L$86</f>
        <v>2.397185657617406E-2</v>
      </c>
      <c r="F36" s="167">
        <f>Transportation!$L$87</f>
        <v>24000.000118333963</v>
      </c>
      <c r="I36" s="114">
        <v>2018</v>
      </c>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row>
    <row r="37" spans="1:37">
      <c r="A37" s="166">
        <v>2030</v>
      </c>
      <c r="B37" s="166" t="s">
        <v>496</v>
      </c>
      <c r="C37" s="166" t="s">
        <v>528</v>
      </c>
      <c r="D37" s="166" t="s">
        <v>508</v>
      </c>
      <c r="E37">
        <f>Transportation!$Q$86</f>
        <v>7.0143291480232767E-2</v>
      </c>
      <c r="F37" s="167">
        <f>Transportation!$Q$87</f>
        <v>42535.811738812758</v>
      </c>
      <c r="I37" s="114">
        <v>2025</v>
      </c>
      <c r="J37" s="168">
        <v>5.8674307016485931</v>
      </c>
      <c r="K37" s="168">
        <v>0.46412884541422272</v>
      </c>
      <c r="L37" s="168">
        <v>0.3740550802436714</v>
      </c>
      <c r="M37" s="168">
        <v>0.24540934687402743</v>
      </c>
      <c r="N37" s="168">
        <v>4.0835887478721702</v>
      </c>
      <c r="O37" s="168">
        <v>46.76411285608242</v>
      </c>
      <c r="P37" s="168">
        <v>84.651869824432836</v>
      </c>
      <c r="Q37" s="168">
        <v>14.410385259654078</v>
      </c>
      <c r="R37" s="168" t="e">
        <v>#NULL!</v>
      </c>
      <c r="S37" s="168">
        <v>4.3704246905418529</v>
      </c>
      <c r="T37" s="168">
        <v>0.36697777641052903</v>
      </c>
      <c r="U37" s="168">
        <v>4.2576235542523424</v>
      </c>
      <c r="V37" s="168">
        <v>0.99551011210891849</v>
      </c>
      <c r="W37" s="168">
        <v>-0.16388831363342032</v>
      </c>
      <c r="X37" s="168">
        <v>0.61276788363045653</v>
      </c>
      <c r="Y37" s="168">
        <v>0.22987386542487018</v>
      </c>
      <c r="Z37" s="168" t="e">
        <v>#REF!</v>
      </c>
      <c r="AA37" s="168">
        <v>533.73146252600213</v>
      </c>
      <c r="AB37" s="168">
        <v>0.33991572337436998</v>
      </c>
      <c r="AC37" s="168" t="e">
        <v>#REF!</v>
      </c>
      <c r="AD37" s="168">
        <v>9.251101321585925E-2</v>
      </c>
      <c r="AE37" s="168">
        <v>0.10769230769230731</v>
      </c>
      <c r="AF37" s="168">
        <v>0</v>
      </c>
      <c r="AG37" s="168" t="e">
        <v>#NULL!</v>
      </c>
      <c r="AH37" s="168">
        <v>-6.269546697190316E-2</v>
      </c>
      <c r="AI37" s="168">
        <v>-3.4479353190515774E-2</v>
      </c>
      <c r="AJ37" s="168">
        <v>-2.2872563652485679E-2</v>
      </c>
      <c r="AK37" s="168" t="e">
        <v>#REF!</v>
      </c>
    </row>
    <row r="38" spans="1:37">
      <c r="A38" s="166">
        <v>2018</v>
      </c>
      <c r="B38" s="166" t="s">
        <v>497</v>
      </c>
      <c r="C38" s="166" t="s">
        <v>529</v>
      </c>
      <c r="D38" s="166" t="s">
        <v>524</v>
      </c>
      <c r="E38" s="43">
        <f>'Targets + Goals'!$G$6</f>
        <v>2.9376000000000002</v>
      </c>
      <c r="I38" s="114">
        <v>2030</v>
      </c>
      <c r="J38" s="168">
        <v>12.873010421104748</v>
      </c>
      <c r="K38" s="168">
        <v>1.4402147389373734</v>
      </c>
      <c r="L38" s="168">
        <v>0.49625121041127074</v>
      </c>
      <c r="M38" s="168">
        <v>2.0401416592196675</v>
      </c>
      <c r="N38" s="168">
        <v>13.524539210418311</v>
      </c>
      <c r="O38" s="168">
        <v>212.18720813516202</v>
      </c>
      <c r="P38" s="168">
        <v>1094.0226911368609</v>
      </c>
      <c r="Q38" s="168">
        <v>39.201005025654872</v>
      </c>
      <c r="R38" s="168" t="e">
        <v>#NULL!</v>
      </c>
      <c r="S38" s="168">
        <v>24.370561230747786</v>
      </c>
      <c r="T38" s="168">
        <v>1.1238953686820634</v>
      </c>
      <c r="U38" s="168">
        <v>20.030494217480509</v>
      </c>
      <c r="V38" s="168">
        <v>2.5366934180437979</v>
      </c>
      <c r="W38" s="168">
        <v>-0.25480746833330098</v>
      </c>
      <c r="X38" s="168">
        <v>1.2690156181294627</v>
      </c>
      <c r="Y38" s="168">
        <v>0.42576088684617919</v>
      </c>
      <c r="Z38" s="168" t="e">
        <v>#REF!</v>
      </c>
      <c r="AA38" s="168">
        <v>1070.4040931467021</v>
      </c>
      <c r="AB38" s="168">
        <v>1.009873585061555</v>
      </c>
      <c r="AC38" s="168" t="e">
        <v>#REF!</v>
      </c>
      <c r="AD38" s="168">
        <v>0.15859030837004442</v>
      </c>
      <c r="AE38" s="168">
        <v>0.18461538461538396</v>
      </c>
      <c r="AF38" s="168">
        <v>-0.11978874924187785</v>
      </c>
      <c r="AG38" s="168" t="e">
        <v>#NULL!</v>
      </c>
      <c r="AH38" s="168">
        <v>-0.1379017666188331</v>
      </c>
      <c r="AI38" s="168">
        <v>-5.8377193085624238E-2</v>
      </c>
      <c r="AJ38" s="168">
        <v>-3.8889107745672585E-2</v>
      </c>
      <c r="AK38" s="168" t="e">
        <v>#REF!</v>
      </c>
    </row>
    <row r="39" spans="1:37">
      <c r="A39" s="166">
        <v>2025</v>
      </c>
      <c r="B39" s="166" t="s">
        <v>497</v>
      </c>
      <c r="C39" s="166" t="s">
        <v>529</v>
      </c>
      <c r="D39" s="166" t="s">
        <v>524</v>
      </c>
      <c r="E39" s="43">
        <f>'Targets + Goals'!$H$6</f>
        <v>2.5084520000000001</v>
      </c>
      <c r="I39" s="114" t="s">
        <v>511</v>
      </c>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row>
    <row r="40" spans="1:37">
      <c r="A40" s="166">
        <v>2030</v>
      </c>
      <c r="B40" s="166" t="s">
        <v>497</v>
      </c>
      <c r="C40" s="166" t="s">
        <v>529</v>
      </c>
      <c r="D40" s="166" t="s">
        <v>524</v>
      </c>
      <c r="E40" s="43">
        <f>'Targets + Goals'!$I$6</f>
        <v>1.7625600000000001</v>
      </c>
    </row>
    <row r="41" spans="1:37">
      <c r="A41" s="166">
        <v>2018</v>
      </c>
      <c r="B41" s="166" t="s">
        <v>497</v>
      </c>
      <c r="C41" s="166" t="s">
        <v>527</v>
      </c>
      <c r="D41" s="166" t="s">
        <v>525</v>
      </c>
      <c r="E41">
        <f>Thermal!$E$20</f>
        <v>2.8101909261996069E-2</v>
      </c>
      <c r="F41" s="167">
        <f>Thermal!$E$21</f>
        <v>13769.800000000003</v>
      </c>
    </row>
    <row r="42" spans="1:37">
      <c r="A42" s="166">
        <v>2025</v>
      </c>
      <c r="B42" s="166" t="s">
        <v>497</v>
      </c>
      <c r="C42" s="166" t="s">
        <v>527</v>
      </c>
      <c r="D42" s="166" t="s">
        <v>525</v>
      </c>
      <c r="E42">
        <f>Thermal!$L$20</f>
        <v>0.17246528033906752</v>
      </c>
      <c r="F42" s="167">
        <f>Thermal!$L$21</f>
        <v>70000.00034045022</v>
      </c>
    </row>
    <row r="43" spans="1:37">
      <c r="A43" s="166">
        <v>2030</v>
      </c>
      <c r="B43" s="166" t="s">
        <v>497</v>
      </c>
      <c r="C43" s="166" t="s">
        <v>527</v>
      </c>
      <c r="D43" s="166" t="s">
        <v>525</v>
      </c>
      <c r="E43">
        <f>Thermal!$Q$20</f>
        <v>0.49834693318807949</v>
      </c>
      <c r="F43" s="167">
        <f>Thermal!$Q$21</f>
        <v>200000.00001961808</v>
      </c>
    </row>
    <row r="44" spans="1:37">
      <c r="A44" s="166">
        <v>2018</v>
      </c>
      <c r="B44" s="166" t="s">
        <v>497</v>
      </c>
      <c r="C44" s="166" t="s">
        <v>527</v>
      </c>
      <c r="D44" s="166" t="s">
        <v>179</v>
      </c>
      <c r="E44">
        <f>Thermal!$E$26</f>
        <v>8.0198575061064467E-4</v>
      </c>
      <c r="F44" s="167">
        <f>Thermal!$E$27</f>
        <v>198</v>
      </c>
      <c r="I44" s="163" t="s">
        <v>523</v>
      </c>
      <c r="J44" s="163" t="s">
        <v>512</v>
      </c>
    </row>
    <row r="45" spans="1:37">
      <c r="A45" s="166">
        <v>2025</v>
      </c>
      <c r="B45" s="166" t="s">
        <v>497</v>
      </c>
      <c r="C45" s="166" t="s">
        <v>527</v>
      </c>
      <c r="D45" s="166" t="s">
        <v>179</v>
      </c>
      <c r="E45">
        <f>Thermal!$L$26</f>
        <v>4.4366205398542269E-3</v>
      </c>
      <c r="F45" s="167">
        <f>Thermal!$L$27</f>
        <v>1063.3440887272868</v>
      </c>
      <c r="J45" t="s">
        <v>459</v>
      </c>
      <c r="K45" t="s">
        <v>533</v>
      </c>
      <c r="L45" t="s">
        <v>497</v>
      </c>
      <c r="O45" t="s">
        <v>534</v>
      </c>
      <c r="P45" t="s">
        <v>496</v>
      </c>
      <c r="S45" t="s">
        <v>535</v>
      </c>
      <c r="T45" t="s">
        <v>511</v>
      </c>
    </row>
    <row r="46" spans="1:37">
      <c r="A46" s="166">
        <v>2030</v>
      </c>
      <c r="B46" s="166" t="s">
        <v>497</v>
      </c>
      <c r="C46" s="166" t="s">
        <v>527</v>
      </c>
      <c r="D46" s="166" t="s">
        <v>179</v>
      </c>
      <c r="E46">
        <f>Thermal!$Q$26</f>
        <v>2.116083082908567E-2</v>
      </c>
      <c r="F46" s="167">
        <f>Thermal!$Q$27</f>
        <v>5023.3711236880617</v>
      </c>
      <c r="I46" s="163" t="s">
        <v>510</v>
      </c>
      <c r="J46" t="s">
        <v>459</v>
      </c>
      <c r="L46" t="s">
        <v>527</v>
      </c>
      <c r="M46" t="s">
        <v>499</v>
      </c>
      <c r="N46" t="s">
        <v>914</v>
      </c>
      <c r="P46" t="s">
        <v>528</v>
      </c>
      <c r="Q46" t="s">
        <v>527</v>
      </c>
      <c r="R46" t="s">
        <v>932</v>
      </c>
    </row>
    <row r="47" spans="1:37">
      <c r="A47" s="166">
        <v>2018</v>
      </c>
      <c r="B47" s="166" t="s">
        <v>497</v>
      </c>
      <c r="C47" s="166" t="s">
        <v>527</v>
      </c>
      <c r="D47" s="166" t="s">
        <v>251</v>
      </c>
      <c r="E47" s="43">
        <f>Thermal!$E$30</f>
        <v>6.0678256637964828E-3</v>
      </c>
      <c r="F47" s="167">
        <f>Thermal!$E$31</f>
        <v>9510</v>
      </c>
      <c r="I47" s="114">
        <v>2025</v>
      </c>
      <c r="J47" s="168">
        <v>1.2834367088816235E-4</v>
      </c>
      <c r="K47" s="168">
        <v>1.2834367088816235E-4</v>
      </c>
      <c r="L47" s="168">
        <v>0.17709033463215296</v>
      </c>
      <c r="M47" s="168">
        <v>0.18443682527384922</v>
      </c>
      <c r="N47" s="168">
        <v>0.10652219899229481</v>
      </c>
      <c r="O47" s="168">
        <v>0.46804935889829696</v>
      </c>
      <c r="P47" s="168">
        <v>0.2594504432706935</v>
      </c>
      <c r="Q47" s="168">
        <v>0.16550086386163215</v>
      </c>
      <c r="R47" s="168">
        <v>0.10687099029848914</v>
      </c>
      <c r="S47" s="168">
        <v>0.53182229743081477</v>
      </c>
      <c r="T47" s="168">
        <v>1</v>
      </c>
    </row>
    <row r="48" spans="1:37">
      <c r="A48" s="166">
        <v>2025</v>
      </c>
      <c r="B48" s="166" t="s">
        <v>497</v>
      </c>
      <c r="C48" s="166" t="s">
        <v>527</v>
      </c>
      <c r="D48" s="166" t="s">
        <v>251</v>
      </c>
      <c r="E48" s="43">
        <f>Thermal!$L$30</f>
        <v>3.3131323453213304E-2</v>
      </c>
      <c r="F48" s="167">
        <f>Thermal!$L$31</f>
        <v>50000.000000939777</v>
      </c>
      <c r="I48" s="114">
        <v>2030</v>
      </c>
      <c r="J48" s="168">
        <v>6.2911750327212723E-5</v>
      </c>
      <c r="K48" s="168">
        <v>6.2911750327212723E-5</v>
      </c>
      <c r="L48" s="168">
        <v>0.24472492161103146</v>
      </c>
      <c r="M48" s="168">
        <v>0.15502893978544754</v>
      </c>
      <c r="N48" s="168">
        <v>7.2640026038337108E-2</v>
      </c>
      <c r="O48" s="168">
        <v>0.47239388743481614</v>
      </c>
      <c r="P48" s="168">
        <v>0.1843615817290038</v>
      </c>
      <c r="Q48" s="168">
        <v>0.19731822706878732</v>
      </c>
      <c r="R48" s="168">
        <v>0.14586339201706541</v>
      </c>
      <c r="S48" s="168">
        <v>0.52754320081485662</v>
      </c>
      <c r="T48" s="168">
        <v>1</v>
      </c>
    </row>
    <row r="49" spans="1:20">
      <c r="A49" s="166">
        <v>2030</v>
      </c>
      <c r="B49" s="166" t="s">
        <v>497</v>
      </c>
      <c r="C49" s="166" t="s">
        <v>527</v>
      </c>
      <c r="D49" s="166" t="s">
        <v>251</v>
      </c>
      <c r="E49" s="43">
        <f>Thermal!$Q$30</f>
        <v>0.13414437497294407</v>
      </c>
      <c r="F49" s="167">
        <f>Thermal!$Q$31</f>
        <v>200000.00000823964</v>
      </c>
      <c r="I49" s="114" t="s">
        <v>511</v>
      </c>
      <c r="J49" s="168">
        <v>8.303204376023361E-5</v>
      </c>
      <c r="K49" s="168">
        <v>8.303204376023361E-5</v>
      </c>
      <c r="L49" s="168">
        <v>0.22392730899978919</v>
      </c>
      <c r="M49" s="168">
        <v>0.16407185462271198</v>
      </c>
      <c r="N49" s="168">
        <v>8.3058782757345129E-2</v>
      </c>
      <c r="O49" s="168">
        <v>0.47105794637984627</v>
      </c>
      <c r="P49" s="168">
        <v>0.20745138124609058</v>
      </c>
      <c r="Q49" s="168">
        <v>0.18753439864827437</v>
      </c>
      <c r="R49" s="168">
        <v>0.13387324168202844</v>
      </c>
      <c r="S49" s="168">
        <v>0.52885902157639342</v>
      </c>
      <c r="T49" s="168">
        <v>1</v>
      </c>
    </row>
    <row r="50" spans="1:20">
      <c r="A50" s="166">
        <v>2018</v>
      </c>
      <c r="B50" s="166" t="s">
        <v>497</v>
      </c>
      <c r="C50" s="166" t="s">
        <v>914</v>
      </c>
      <c r="D50" s="166" t="s">
        <v>936</v>
      </c>
      <c r="E50">
        <f>Thermal!$E$36</f>
        <v>0</v>
      </c>
      <c r="F50" s="167">
        <f>Thermal!$E$117</f>
        <v>35892000</v>
      </c>
    </row>
    <row r="51" spans="1:20">
      <c r="A51" s="166">
        <v>2025</v>
      </c>
      <c r="B51" s="166" t="s">
        <v>497</v>
      </c>
      <c r="C51" s="166" t="s">
        <v>914</v>
      </c>
      <c r="D51" s="166" t="s">
        <v>936</v>
      </c>
      <c r="E51">
        <f>Thermal!$L$36</f>
        <v>9.6398136360304185E-2</v>
      </c>
      <c r="F51" s="167">
        <f>Thermal!$L$117</f>
        <v>33641734.299444452</v>
      </c>
    </row>
    <row r="52" spans="1:20">
      <c r="A52" s="166">
        <v>2030</v>
      </c>
      <c r="B52" s="166" t="s">
        <v>497</v>
      </c>
      <c r="C52" s="166" t="s">
        <v>914</v>
      </c>
      <c r="D52" s="166" t="s">
        <v>936</v>
      </c>
      <c r="E52">
        <f>Thermal!$Q$36</f>
        <v>0.1565558944411469</v>
      </c>
      <c r="F52" s="167">
        <f>Thermal!$Q$117</f>
        <v>30942429.792516842</v>
      </c>
    </row>
    <row r="53" spans="1:20">
      <c r="A53" s="166">
        <v>2018</v>
      </c>
      <c r="B53" s="166" t="s">
        <v>497</v>
      </c>
      <c r="C53" s="166" t="s">
        <v>499</v>
      </c>
      <c r="D53" s="166" t="s">
        <v>530</v>
      </c>
      <c r="E53">
        <f>Thermal!$E$48</f>
        <v>7.6139674364879992E-2</v>
      </c>
      <c r="F53" s="167">
        <f>Thermal!$E$49</f>
        <v>20490</v>
      </c>
      <c r="I53" s="163" t="s">
        <v>523</v>
      </c>
      <c r="J53" s="163" t="s">
        <v>512</v>
      </c>
      <c r="N53" s="163" t="s">
        <v>523</v>
      </c>
      <c r="O53" s="163" t="s">
        <v>512</v>
      </c>
    </row>
    <row r="54" spans="1:20">
      <c r="A54" s="166">
        <v>2025</v>
      </c>
      <c r="B54" s="166" t="s">
        <v>497</v>
      </c>
      <c r="C54" s="166" t="s">
        <v>499</v>
      </c>
      <c r="D54" s="166" t="s">
        <v>530</v>
      </c>
      <c r="E54">
        <f>Thermal!$L$48</f>
        <v>0.11147829351806662</v>
      </c>
      <c r="F54" s="167">
        <f>Thermal!$L$49</f>
        <v>30000.000042537424</v>
      </c>
      <c r="I54" s="163" t="s">
        <v>510</v>
      </c>
      <c r="J54">
        <v>2025</v>
      </c>
      <c r="K54" t="s">
        <v>511</v>
      </c>
      <c r="N54" s="163" t="s">
        <v>510</v>
      </c>
      <c r="O54">
        <v>2030</v>
      </c>
      <c r="P54" t="s">
        <v>511</v>
      </c>
    </row>
    <row r="55" spans="1:20">
      <c r="A55" s="166">
        <v>2030</v>
      </c>
      <c r="B55" s="166" t="s">
        <v>497</v>
      </c>
      <c r="C55" s="166" t="s">
        <v>499</v>
      </c>
      <c r="D55" s="166" t="s">
        <v>530</v>
      </c>
      <c r="E55">
        <f>Thermal!$Q$48</f>
        <v>0.18579715560307225</v>
      </c>
      <c r="F55" s="167">
        <f>Thermal!$Q$49</f>
        <v>50000.000000826782</v>
      </c>
      <c r="I55" s="114" t="s">
        <v>496</v>
      </c>
      <c r="J55" s="168">
        <v>1</v>
      </c>
      <c r="K55" s="168">
        <v>1</v>
      </c>
      <c r="N55" s="114" t="s">
        <v>496</v>
      </c>
      <c r="O55" s="168">
        <v>1</v>
      </c>
      <c r="P55" s="168">
        <v>1</v>
      </c>
    </row>
    <row r="56" spans="1:20">
      <c r="A56" s="166">
        <v>2018</v>
      </c>
      <c r="B56" s="166" t="s">
        <v>497</v>
      </c>
      <c r="C56" s="166" t="s">
        <v>499</v>
      </c>
      <c r="D56" s="166" t="s">
        <v>531</v>
      </c>
      <c r="E56">
        <f>Thermal!$E$52</f>
        <v>3.6432398772000001E-3</v>
      </c>
      <c r="F56">
        <f>Thermal!$E$53</f>
        <v>231</v>
      </c>
      <c r="I56" s="171" t="s">
        <v>528</v>
      </c>
      <c r="J56" s="168">
        <v>0.61054158186152652</v>
      </c>
      <c r="K56" s="168">
        <v>0.61054158186152652</v>
      </c>
      <c r="N56" s="171" t="s">
        <v>528</v>
      </c>
      <c r="O56" s="168">
        <v>0.48302681325926811</v>
      </c>
      <c r="P56" s="168">
        <v>0.48302681325926811</v>
      </c>
    </row>
    <row r="57" spans="1:20">
      <c r="A57" s="166">
        <v>2025</v>
      </c>
      <c r="B57" s="166" t="s">
        <v>497</v>
      </c>
      <c r="C57" s="166" t="s">
        <v>499</v>
      </c>
      <c r="D57" s="166" t="s">
        <v>531</v>
      </c>
      <c r="E57">
        <f>Thermal!$L$52</f>
        <v>2.5019697386153731E-2</v>
      </c>
      <c r="F57">
        <f>Thermal!$L$53</f>
        <v>1586.3764920808251</v>
      </c>
      <c r="I57" s="171" t="s">
        <v>527</v>
      </c>
      <c r="J57" s="168">
        <v>0.38945841813847343</v>
      </c>
      <c r="K57" s="168">
        <v>0.38945841813847343</v>
      </c>
      <c r="N57" s="171" t="s">
        <v>527</v>
      </c>
      <c r="O57" s="168">
        <v>0.51697318674073189</v>
      </c>
      <c r="P57" s="168">
        <v>0.51697318674073189</v>
      </c>
    </row>
    <row r="58" spans="1:20">
      <c r="A58" s="166">
        <v>2030</v>
      </c>
      <c r="B58" s="166" t="s">
        <v>497</v>
      </c>
      <c r="C58" s="166" t="s">
        <v>499</v>
      </c>
      <c r="D58" s="166" t="s">
        <v>531</v>
      </c>
      <c r="E58">
        <f>Thermal!$Q$52</f>
        <v>5.054270478297998E-2</v>
      </c>
      <c r="F58">
        <f>Thermal!$Q$53</f>
        <v>3204.6654072751967</v>
      </c>
      <c r="I58" s="114" t="s">
        <v>511</v>
      </c>
      <c r="J58" s="168">
        <v>1</v>
      </c>
      <c r="K58" s="168">
        <v>1</v>
      </c>
      <c r="N58" s="114" t="s">
        <v>511</v>
      </c>
      <c r="O58" s="168">
        <v>1</v>
      </c>
      <c r="P58" s="168">
        <v>1</v>
      </c>
    </row>
    <row r="59" spans="1:20">
      <c r="A59" s="166">
        <v>2018</v>
      </c>
      <c r="B59" s="166" t="s">
        <v>497</v>
      </c>
      <c r="C59" s="166" t="s">
        <v>499</v>
      </c>
      <c r="D59" s="166" t="s">
        <v>325</v>
      </c>
      <c r="E59">
        <f>Thermal!$E$56</f>
        <v>1.3901853679165497E-4</v>
      </c>
      <c r="F59" s="167">
        <f>Thermal!$E$161</f>
        <v>2650.0000000000005</v>
      </c>
    </row>
    <row r="60" spans="1:20">
      <c r="A60" s="166">
        <v>2025</v>
      </c>
      <c r="B60" s="166" t="s">
        <v>497</v>
      </c>
      <c r="C60" s="166" t="s">
        <v>499</v>
      </c>
      <c r="D60" s="166" t="s">
        <v>325</v>
      </c>
      <c r="E60">
        <f>Thermal!$L$56</f>
        <v>7.4337585496826508E-2</v>
      </c>
      <c r="F60" s="43">
        <f>Thermal!$L$161</f>
        <v>1417038.3756939059</v>
      </c>
    </row>
    <row r="61" spans="1:20">
      <c r="A61" s="166">
        <v>2030</v>
      </c>
      <c r="B61" s="166" t="s">
        <v>497</v>
      </c>
      <c r="C61" s="166" t="s">
        <v>499</v>
      </c>
      <c r="D61" s="166" t="s">
        <v>325</v>
      </c>
      <c r="E61">
        <f>Thermal!$Q$56</f>
        <v>0.14894502934184448</v>
      </c>
      <c r="F61" s="43">
        <f>Thermal!$Q$161</f>
        <v>2839220.8468387607</v>
      </c>
    </row>
    <row r="62" spans="1:20">
      <c r="A62" s="166">
        <v>2018</v>
      </c>
      <c r="B62" s="166" t="s">
        <v>459</v>
      </c>
      <c r="C62" s="166" t="s">
        <v>529</v>
      </c>
      <c r="D62" s="166" t="s">
        <v>524</v>
      </c>
      <c r="E62" s="43">
        <f>'Targets + Goals'!$G$7</f>
        <v>0.17280000000000004</v>
      </c>
      <c r="I62" s="163" t="s">
        <v>523</v>
      </c>
      <c r="J62" s="163" t="s">
        <v>512</v>
      </c>
      <c r="N62" s="163" t="s">
        <v>523</v>
      </c>
      <c r="O62" s="163" t="s">
        <v>512</v>
      </c>
    </row>
    <row r="63" spans="1:20">
      <c r="A63" s="166">
        <v>2025</v>
      </c>
      <c r="B63" s="166" t="s">
        <v>459</v>
      </c>
      <c r="C63" s="166" t="s">
        <v>529</v>
      </c>
      <c r="D63" s="166" t="s">
        <v>524</v>
      </c>
      <c r="E63" s="43">
        <f>'Targets + Goals'!$H$7</f>
        <v>0.14755599999999999</v>
      </c>
      <c r="I63" s="163" t="s">
        <v>510</v>
      </c>
      <c r="J63">
        <v>2025</v>
      </c>
      <c r="K63" t="s">
        <v>511</v>
      </c>
      <c r="N63" s="163" t="s">
        <v>510</v>
      </c>
      <c r="O63">
        <v>2030</v>
      </c>
      <c r="P63" t="s">
        <v>511</v>
      </c>
    </row>
    <row r="64" spans="1:20">
      <c r="A64" s="166">
        <v>2030</v>
      </c>
      <c r="B64" s="166" t="s">
        <v>459</v>
      </c>
      <c r="C64" s="166" t="s">
        <v>529</v>
      </c>
      <c r="D64" s="166" t="s">
        <v>524</v>
      </c>
      <c r="E64" s="43">
        <f>'Targets + Goals'!$I$7</f>
        <v>0.10367999999999999</v>
      </c>
      <c r="I64" s="114" t="s">
        <v>497</v>
      </c>
      <c r="J64" s="168">
        <v>1</v>
      </c>
      <c r="K64" s="168">
        <v>1</v>
      </c>
      <c r="N64" s="114" t="s">
        <v>497</v>
      </c>
      <c r="O64" s="168">
        <v>1</v>
      </c>
      <c r="P64" s="168">
        <v>1</v>
      </c>
    </row>
    <row r="65" spans="1:16">
      <c r="A65" s="166">
        <v>2018</v>
      </c>
      <c r="B65" s="166" t="s">
        <v>459</v>
      </c>
      <c r="C65" s="166" t="s">
        <v>459</v>
      </c>
      <c r="D65" s="166" t="s">
        <v>532</v>
      </c>
      <c r="E65" s="189">
        <f>Electric!$J$32</f>
        <v>1.52218556E-4</v>
      </c>
      <c r="F65" t="e">
        <f>#REF!</f>
        <v>#REF!</v>
      </c>
      <c r="I65" s="171" t="s">
        <v>527</v>
      </c>
      <c r="J65" s="168">
        <v>0.37835824633750464</v>
      </c>
      <c r="K65" s="168">
        <v>0.37835824633750464</v>
      </c>
      <c r="N65" s="171" t="s">
        <v>527</v>
      </c>
      <c r="O65" s="168">
        <v>0.51805268467789001</v>
      </c>
      <c r="P65" s="168">
        <v>0.51805268467789001</v>
      </c>
    </row>
    <row r="66" spans="1:16">
      <c r="A66" s="166">
        <v>2025</v>
      </c>
      <c r="B66" s="166" t="s">
        <v>459</v>
      </c>
      <c r="C66" s="166" t="s">
        <v>459</v>
      </c>
      <c r="D66" s="166" t="s">
        <v>532</v>
      </c>
      <c r="E66" s="189">
        <f>Electric!$J$32</f>
        <v>1.52218556E-4</v>
      </c>
      <c r="F66" t="e">
        <f>#REF!</f>
        <v>#REF!</v>
      </c>
      <c r="I66" s="171" t="s">
        <v>499</v>
      </c>
      <c r="J66" s="168">
        <v>0.39405422049499211</v>
      </c>
      <c r="K66" s="168">
        <v>0.39405422049499211</v>
      </c>
      <c r="N66" s="171" t="s">
        <v>499</v>
      </c>
      <c r="O66" s="168">
        <v>0.32817727728714402</v>
      </c>
      <c r="P66" s="168">
        <v>0.32817727728714402</v>
      </c>
    </row>
    <row r="67" spans="1:16">
      <c r="A67" s="166">
        <v>2030</v>
      </c>
      <c r="B67" s="166" t="s">
        <v>459</v>
      </c>
      <c r="C67" s="166" t="s">
        <v>459</v>
      </c>
      <c r="D67" s="166" t="s">
        <v>532</v>
      </c>
      <c r="E67" s="189">
        <f>Electric!$O$32</f>
        <v>1.6803519599999998E-4</v>
      </c>
      <c r="F67" t="e">
        <f>#REF!</f>
        <v>#REF!</v>
      </c>
      <c r="I67" s="171" t="s">
        <v>914</v>
      </c>
      <c r="J67" s="168">
        <v>0.22758753316750327</v>
      </c>
      <c r="K67" s="168">
        <v>0.22758753316750327</v>
      </c>
      <c r="N67" s="171" t="s">
        <v>914</v>
      </c>
      <c r="O67" s="168">
        <v>0.15377003803496597</v>
      </c>
      <c r="P67" s="168">
        <v>0.15377003803496597</v>
      </c>
    </row>
    <row r="68" spans="1:16">
      <c r="A68" s="166">
        <v>2018</v>
      </c>
      <c r="B68" s="166" t="s">
        <v>497</v>
      </c>
      <c r="C68" s="166" t="s">
        <v>499</v>
      </c>
      <c r="D68" s="166" t="s">
        <v>292</v>
      </c>
      <c r="E68" s="95">
        <f>Thermal!$E$59</f>
        <v>7.9107553979999995E-3</v>
      </c>
      <c r="F68" s="167" t="e">
        <f>Thermal!#REF!</f>
        <v>#REF!</v>
      </c>
      <c r="I68" s="114" t="s">
        <v>511</v>
      </c>
      <c r="J68" s="168">
        <v>1</v>
      </c>
      <c r="K68" s="168">
        <v>1</v>
      </c>
      <c r="N68" s="114" t="s">
        <v>511</v>
      </c>
      <c r="O68" s="168">
        <v>1</v>
      </c>
      <c r="P68" s="168">
        <v>1</v>
      </c>
    </row>
    <row r="69" spans="1:16">
      <c r="A69" s="166">
        <v>2025</v>
      </c>
      <c r="B69" s="166" t="s">
        <v>497</v>
      </c>
      <c r="C69" s="166" t="s">
        <v>499</v>
      </c>
      <c r="D69" s="166" t="s">
        <v>292</v>
      </c>
      <c r="E69" s="43">
        <f>Thermal!$L$59</f>
        <v>7.9107553979999995E-3</v>
      </c>
      <c r="F69" s="167" t="e">
        <f>Thermal!#REF!</f>
        <v>#REF!</v>
      </c>
    </row>
    <row r="70" spans="1:16">
      <c r="A70" s="166">
        <v>2030</v>
      </c>
      <c r="B70" s="166" t="s">
        <v>497</v>
      </c>
      <c r="C70" s="166" t="s">
        <v>499</v>
      </c>
      <c r="D70" s="166" t="s">
        <v>292</v>
      </c>
      <c r="E70" s="43">
        <f>Thermal!$Q$59</f>
        <v>2.8792260359782631E-2</v>
      </c>
      <c r="F70" s="167" t="e">
        <f>Thermal!#REF!</f>
        <v>#REF!</v>
      </c>
    </row>
    <row r="71" spans="1:16">
      <c r="A71" s="166">
        <v>2018</v>
      </c>
      <c r="B71" s="166" t="s">
        <v>496</v>
      </c>
      <c r="C71" s="166" t="s">
        <v>528</v>
      </c>
      <c r="D71" s="166" t="s">
        <v>718</v>
      </c>
      <c r="E71" s="43">
        <f>Transportation!$E$92</f>
        <v>0</v>
      </c>
      <c r="F71">
        <f>Transportation!$E$109</f>
        <v>22.7</v>
      </c>
      <c r="I71" s="163" t="s">
        <v>526</v>
      </c>
      <c r="J71" t="s">
        <v>529</v>
      </c>
    </row>
    <row r="72" spans="1:16">
      <c r="A72" s="166">
        <v>2025</v>
      </c>
      <c r="B72" s="166" t="s">
        <v>496</v>
      </c>
      <c r="C72" s="166" t="s">
        <v>528</v>
      </c>
      <c r="D72" s="166" t="s">
        <v>718</v>
      </c>
      <c r="E72" s="43">
        <f>Transportation!$L$92</f>
        <v>0.1657795051775251</v>
      </c>
      <c r="F72">
        <f>Transportation!$L$109</f>
        <v>24.800000000000004</v>
      </c>
    </row>
    <row r="73" spans="1:16">
      <c r="A73" s="166">
        <v>2030</v>
      </c>
      <c r="B73" s="166" t="s">
        <v>496</v>
      </c>
      <c r="C73" s="166" t="s">
        <v>528</v>
      </c>
      <c r="D73" s="166" t="s">
        <v>718</v>
      </c>
      <c r="E73" s="43">
        <f>Transportation!$Q$92</f>
        <v>0.18045743813750195</v>
      </c>
      <c r="F73">
        <f>Transportation!$Q$109</f>
        <v>26.300000000000008</v>
      </c>
      <c r="I73" s="163" t="s">
        <v>523</v>
      </c>
      <c r="J73" s="163" t="s">
        <v>512</v>
      </c>
    </row>
    <row r="74" spans="1:16">
      <c r="A74" s="166">
        <v>2018</v>
      </c>
      <c r="B74" s="166" t="s">
        <v>496</v>
      </c>
      <c r="C74" s="166" t="s">
        <v>528</v>
      </c>
      <c r="D74" s="166" t="s">
        <v>723</v>
      </c>
      <c r="E74" s="43">
        <f>Transportation!$E$276</f>
        <v>0</v>
      </c>
      <c r="F74">
        <f>Transportation!$E$121</f>
        <v>6.5</v>
      </c>
      <c r="I74" s="163" t="s">
        <v>510</v>
      </c>
      <c r="J74" t="s">
        <v>496</v>
      </c>
      <c r="K74" t="s">
        <v>511</v>
      </c>
    </row>
    <row r="75" spans="1:16">
      <c r="A75" s="166">
        <v>2025</v>
      </c>
      <c r="B75" s="166" t="s">
        <v>496</v>
      </c>
      <c r="C75" s="166" t="s">
        <v>528</v>
      </c>
      <c r="D75" s="166" t="s">
        <v>723</v>
      </c>
      <c r="E75" s="43">
        <f>Transportation!$L$276</f>
        <v>0.1005467564546878</v>
      </c>
      <c r="F75">
        <f>Transportation!$L$121</f>
        <v>7.1999999999999975</v>
      </c>
      <c r="I75" s="114">
        <v>2025</v>
      </c>
      <c r="J75" s="164">
        <v>2.95112</v>
      </c>
      <c r="K75" s="164">
        <v>2.95112</v>
      </c>
    </row>
    <row r="76" spans="1:16">
      <c r="A76" s="166">
        <v>2030</v>
      </c>
      <c r="B76" s="166" t="s">
        <v>496</v>
      </c>
      <c r="C76" s="166" t="s">
        <v>528</v>
      </c>
      <c r="D76" s="166" t="s">
        <v>723</v>
      </c>
      <c r="E76" s="43">
        <f>Transportation!$Q$276</f>
        <v>0.15116911948262993</v>
      </c>
      <c r="F76">
        <f>Transportation!$Q$121</f>
        <v>7.6999999999999957</v>
      </c>
      <c r="I76" s="114">
        <v>2030</v>
      </c>
      <c r="J76" s="164">
        <v>2.0735999999999999</v>
      </c>
      <c r="K76" s="164">
        <v>2.0735999999999999</v>
      </c>
    </row>
    <row r="77" spans="1:16">
      <c r="A77" s="166">
        <v>2018</v>
      </c>
      <c r="B77" s="166" t="s">
        <v>496</v>
      </c>
      <c r="C77" s="166" t="s">
        <v>932</v>
      </c>
      <c r="D77" s="166" t="s">
        <v>812</v>
      </c>
      <c r="E77" s="43">
        <f>Transportation!$E$72</f>
        <v>1.2182118050754198E-3</v>
      </c>
      <c r="F77" s="167">
        <f>Transportation!$E$73</f>
        <v>12497</v>
      </c>
      <c r="I77" s="114" t="s">
        <v>511</v>
      </c>
      <c r="J77" s="164">
        <v>5.0247200000000003</v>
      </c>
      <c r="K77" s="164">
        <v>5.0247200000000003</v>
      </c>
    </row>
    <row r="78" spans="1:16">
      <c r="A78" s="166">
        <v>2025</v>
      </c>
      <c r="B78" s="166" t="s">
        <v>496</v>
      </c>
      <c r="C78" s="166" t="s">
        <v>932</v>
      </c>
      <c r="D78" s="166" t="s">
        <v>812</v>
      </c>
      <c r="E78" s="43">
        <f>Transportation!$L$72</f>
        <v>2.7754298280053824E-3</v>
      </c>
      <c r="F78" s="167">
        <f>Transportation!$L$73</f>
        <v>12497</v>
      </c>
    </row>
    <row r="79" spans="1:16">
      <c r="A79" s="166">
        <v>2030</v>
      </c>
      <c r="B79" s="166" t="s">
        <v>496</v>
      </c>
      <c r="C79" s="166" t="s">
        <v>932</v>
      </c>
      <c r="D79" s="166" t="s">
        <v>812</v>
      </c>
      <c r="E79" s="43">
        <f>Transportation!$Q$72</f>
        <v>0.17472875762781803</v>
      </c>
      <c r="F79" s="167">
        <f>Transportation!$Q$73</f>
        <v>11000.000000724252</v>
      </c>
    </row>
    <row r="80" spans="1:16">
      <c r="A80" s="166">
        <v>2018</v>
      </c>
      <c r="B80" s="166" t="s">
        <v>496</v>
      </c>
      <c r="C80" s="166" t="s">
        <v>528</v>
      </c>
      <c r="D80" s="166" t="s">
        <v>811</v>
      </c>
      <c r="E80" s="43">
        <f>Transportation!$E$100</f>
        <v>0</v>
      </c>
    </row>
    <row r="81" spans="1:6">
      <c r="A81" s="166">
        <v>2025</v>
      </c>
      <c r="B81" s="166" t="s">
        <v>496</v>
      </c>
      <c r="C81" s="166" t="s">
        <v>528</v>
      </c>
      <c r="D81" s="166" t="s">
        <v>811</v>
      </c>
      <c r="E81" s="43">
        <f>Transportation!$L$100</f>
        <v>0</v>
      </c>
    </row>
    <row r="82" spans="1:6">
      <c r="A82" s="166">
        <v>2030</v>
      </c>
      <c r="B82" s="166" t="s">
        <v>496</v>
      </c>
      <c r="C82" s="166" t="s">
        <v>528</v>
      </c>
      <c r="D82" s="166" t="s">
        <v>811</v>
      </c>
      <c r="E82" s="43">
        <f>Transportation!$Q$100</f>
        <v>3.1900000000000039E-2</v>
      </c>
    </row>
    <row r="83" spans="1:6">
      <c r="A83" s="166">
        <v>2018</v>
      </c>
      <c r="B83" s="166" t="s">
        <v>497</v>
      </c>
      <c r="C83" s="166" t="s">
        <v>914</v>
      </c>
      <c r="D83" s="166" t="s">
        <v>935</v>
      </c>
      <c r="E83" s="43">
        <f>Thermal!$E$40</f>
        <v>0</v>
      </c>
      <c r="F83">
        <f>Thermal!$E$123</f>
        <v>15767000</v>
      </c>
    </row>
    <row r="84" spans="1:6">
      <c r="A84" s="166">
        <v>2025</v>
      </c>
      <c r="B84" s="166" t="s">
        <v>497</v>
      </c>
      <c r="C84" s="166" t="s">
        <v>914</v>
      </c>
      <c r="D84" s="166" t="s">
        <v>935</v>
      </c>
      <c r="E84" s="43">
        <f>Thermal!$L$40</f>
        <v>2.3288580347943972E-2</v>
      </c>
      <c r="F84">
        <f>Thermal!$L$123</f>
        <v>15223364.038245138</v>
      </c>
    </row>
    <row r="85" spans="1:6">
      <c r="A85" s="166">
        <v>2030</v>
      </c>
      <c r="B85" s="166" t="s">
        <v>497</v>
      </c>
      <c r="C85" s="166" t="s">
        <v>914</v>
      </c>
      <c r="D85" s="166" t="s">
        <v>935</v>
      </c>
      <c r="E85" s="43">
        <f>Thermal!$Q$40</f>
        <v>2.91134860984066E-2</v>
      </c>
      <c r="F85">
        <f>Thermal!$Q$123</f>
        <v>14846566.796618963</v>
      </c>
    </row>
    <row r="86" spans="1:6">
      <c r="A86" s="166">
        <v>2018</v>
      </c>
      <c r="B86" s="166" t="s">
        <v>497</v>
      </c>
      <c r="C86" s="166" t="s">
        <v>914</v>
      </c>
      <c r="D86" s="166" t="s">
        <v>937</v>
      </c>
      <c r="E86" s="43">
        <f>Thermal!$E$43</f>
        <v>0</v>
      </c>
      <c r="F86">
        <f>Thermal!$E$127</f>
        <v>6788000</v>
      </c>
    </row>
    <row r="87" spans="1:6">
      <c r="A87" s="166">
        <v>2025</v>
      </c>
      <c r="B87" s="166" t="s">
        <v>497</v>
      </c>
      <c r="C87" s="166" t="s">
        <v>914</v>
      </c>
      <c r="D87" s="166" t="s">
        <v>937</v>
      </c>
      <c r="E87" s="43">
        <f>Thermal!$L$43</f>
        <v>6.6510699573763109E-3</v>
      </c>
      <c r="F87">
        <f>Thermal!$L$127</f>
        <v>6632741.0379269272</v>
      </c>
    </row>
    <row r="88" spans="1:6">
      <c r="A88" s="166">
        <v>2030</v>
      </c>
      <c r="B88" s="166" t="s">
        <v>497</v>
      </c>
      <c r="C88" s="166" t="s">
        <v>914</v>
      </c>
      <c r="D88" s="166" t="s">
        <v>937</v>
      </c>
      <c r="E88" s="43">
        <f>Thermal!$Q$43</f>
        <v>8.3497168359218353E-3</v>
      </c>
      <c r="F88">
        <f>Thermal!$Q$127</f>
        <v>6524020.7366223745</v>
      </c>
    </row>
  </sheetData>
  <sheetProtection sheet="1" objects="1" scenarios="1"/>
  <pageMargins left="0.7" right="0.7" top="0.75" bottom="0.75" header="0.3" footer="0.3"/>
  <tableParts count="1">
    <tablePart r:id="rId1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4CAD-3E9C-7941-828C-0AA0FF17EA81}">
  <dimension ref="A1:AN35"/>
  <sheetViews>
    <sheetView topLeftCell="A3" zoomScale="110" zoomScaleNormal="110" workbookViewId="0">
      <pane xSplit="1" ySplit="1" topLeftCell="B4" activePane="bottomRight" state="frozen"/>
      <selection activeCell="A3" sqref="A3"/>
      <selection pane="topRight" activeCell="B3" sqref="B3"/>
      <selection pane="bottomLeft" activeCell="A4" sqref="A4"/>
      <selection pane="bottomRight" activeCell="D26" sqref="D26"/>
    </sheetView>
  </sheetViews>
  <sheetFormatPr baseColWidth="10" defaultColWidth="11" defaultRowHeight="16"/>
  <cols>
    <col min="1" max="1" width="29.5" customWidth="1"/>
    <col min="3" max="3" width="17.1640625" bestFit="1" customWidth="1"/>
    <col min="4" max="4" width="13.6640625" bestFit="1" customWidth="1"/>
    <col min="5" max="5" width="14.33203125" bestFit="1" customWidth="1"/>
    <col min="6" max="6" width="19.83203125" customWidth="1"/>
    <col min="7" max="7" width="14.6640625" bestFit="1" customWidth="1"/>
    <col min="8" max="8" width="15.6640625" bestFit="1" customWidth="1"/>
    <col min="9" max="9" width="20" customWidth="1"/>
    <col min="10" max="15" width="16.83203125" bestFit="1" customWidth="1"/>
    <col min="16" max="22" width="13.33203125" bestFit="1" customWidth="1"/>
    <col min="23" max="29" width="14.33203125" bestFit="1" customWidth="1"/>
    <col min="30" max="32" width="15.33203125" bestFit="1" customWidth="1"/>
    <col min="33" max="34" width="13" bestFit="1" customWidth="1"/>
    <col min="35" max="35" width="23.1640625" customWidth="1"/>
  </cols>
  <sheetData>
    <row r="1" spans="1:40" s="6" customFormat="1" ht="26">
      <c r="A1" s="6" t="s">
        <v>91</v>
      </c>
    </row>
    <row r="3" spans="1:40" s="44" customFormat="1">
      <c r="D3" s="207" t="s">
        <v>90</v>
      </c>
      <c r="E3" s="207">
        <v>2020</v>
      </c>
      <c r="F3" s="207">
        <v>2021</v>
      </c>
      <c r="G3" s="207">
        <v>2022</v>
      </c>
      <c r="H3" s="207">
        <v>2023</v>
      </c>
      <c r="I3" s="207">
        <v>2024</v>
      </c>
      <c r="J3" s="207">
        <v>2025</v>
      </c>
      <c r="K3" s="207">
        <v>2026</v>
      </c>
      <c r="L3" s="207">
        <v>2027</v>
      </c>
      <c r="M3" s="207">
        <v>2028</v>
      </c>
      <c r="N3" s="207">
        <v>2029</v>
      </c>
      <c r="O3" s="207">
        <v>2030</v>
      </c>
      <c r="P3" s="207">
        <v>2031</v>
      </c>
      <c r="Q3" s="207">
        <v>2032</v>
      </c>
      <c r="R3" s="207">
        <v>2033</v>
      </c>
      <c r="S3" s="207">
        <v>2034</v>
      </c>
      <c r="T3" s="207">
        <v>2035</v>
      </c>
      <c r="U3" s="207">
        <v>2036</v>
      </c>
      <c r="V3" s="207">
        <v>2037</v>
      </c>
      <c r="W3" s="207">
        <v>2038</v>
      </c>
      <c r="X3" s="207">
        <v>2039</v>
      </c>
      <c r="Y3" s="207">
        <v>2040</v>
      </c>
      <c r="Z3" s="207">
        <v>2041</v>
      </c>
      <c r="AA3" s="207">
        <v>2042</v>
      </c>
      <c r="AB3" s="207">
        <v>2043</v>
      </c>
      <c r="AC3" s="207">
        <v>2044</v>
      </c>
      <c r="AD3" s="207">
        <v>2045</v>
      </c>
      <c r="AE3" s="207">
        <v>2046</v>
      </c>
      <c r="AF3" s="207">
        <v>2047</v>
      </c>
      <c r="AG3" s="207">
        <v>2048</v>
      </c>
      <c r="AH3" s="207">
        <v>2049</v>
      </c>
      <c r="AI3" s="207">
        <v>2050</v>
      </c>
    </row>
    <row r="4" spans="1:40">
      <c r="A4" s="208"/>
      <c r="B4" s="208"/>
      <c r="C4" s="208"/>
    </row>
    <row r="5" spans="1:40">
      <c r="A5" s="208"/>
      <c r="B5" s="208"/>
      <c r="C5" s="208"/>
    </row>
    <row r="6" spans="1:40" ht="3" customHeight="1">
      <c r="B6" s="71"/>
    </row>
    <row r="7" spans="1:40" hidden="1"/>
    <row r="8" spans="1:40" s="206" customFormat="1" ht="68" customHeight="1">
      <c r="A8" s="339" t="s">
        <v>940</v>
      </c>
    </row>
    <row r="10" spans="1:40">
      <c r="D10" s="209" t="s">
        <v>90</v>
      </c>
      <c r="E10" s="209">
        <v>2020</v>
      </c>
      <c r="F10" s="209">
        <v>2021</v>
      </c>
      <c r="G10" s="209">
        <v>2022</v>
      </c>
      <c r="H10" s="209">
        <v>2023</v>
      </c>
      <c r="I10" s="209">
        <v>2024</v>
      </c>
      <c r="J10" s="209">
        <v>2025</v>
      </c>
      <c r="K10" s="209">
        <v>2026</v>
      </c>
      <c r="L10" s="209">
        <v>2027</v>
      </c>
      <c r="M10" s="209">
        <v>2028</v>
      </c>
      <c r="N10" s="209">
        <v>2029</v>
      </c>
      <c r="O10" s="209">
        <v>2030</v>
      </c>
      <c r="P10" s="209">
        <v>2031</v>
      </c>
      <c r="Q10" s="209">
        <v>2032</v>
      </c>
      <c r="R10" s="209">
        <v>2033</v>
      </c>
      <c r="S10" s="209">
        <v>2034</v>
      </c>
      <c r="T10" s="209">
        <v>2035</v>
      </c>
      <c r="U10" s="209">
        <v>2036</v>
      </c>
      <c r="V10" s="209">
        <v>2037</v>
      </c>
      <c r="W10" s="209">
        <v>2038</v>
      </c>
      <c r="X10" s="209">
        <v>2039</v>
      </c>
      <c r="Y10" s="209">
        <v>2040</v>
      </c>
      <c r="Z10" s="209">
        <v>2041</v>
      </c>
      <c r="AA10" s="209">
        <v>2042</v>
      </c>
      <c r="AB10" s="209">
        <v>2043</v>
      </c>
      <c r="AC10" s="209">
        <v>2044</v>
      </c>
      <c r="AD10" s="209">
        <v>2045</v>
      </c>
      <c r="AE10" s="209">
        <v>2046</v>
      </c>
      <c r="AF10" s="209">
        <v>2047</v>
      </c>
      <c r="AG10" s="209">
        <v>2048</v>
      </c>
      <c r="AH10" s="209">
        <v>2049</v>
      </c>
      <c r="AI10" s="209">
        <v>2050</v>
      </c>
    </row>
    <row r="12" spans="1:40" ht="18" thickBot="1">
      <c r="A12" s="140" t="s">
        <v>407</v>
      </c>
      <c r="B12" t="s">
        <v>199</v>
      </c>
      <c r="E12" s="53">
        <v>1.50802456E-4</v>
      </c>
      <c r="F12" s="53">
        <v>1.4817328400000004E-4</v>
      </c>
      <c r="G12" s="53">
        <v>1.49483544E-4</v>
      </c>
      <c r="H12" s="53">
        <v>1.51031804E-4</v>
      </c>
      <c r="I12" s="53">
        <v>1.51600372E-4</v>
      </c>
      <c r="J12" s="53">
        <v>1.52218556E-4</v>
      </c>
      <c r="K12" s="53">
        <v>1.5409858799999998E-4</v>
      </c>
      <c r="L12" s="53">
        <v>1.56535764E-4</v>
      </c>
      <c r="M12" s="53">
        <v>1.5978317599999999E-4</v>
      </c>
      <c r="N12" s="53">
        <v>1.6390424400000001E-4</v>
      </c>
      <c r="O12" s="53">
        <v>1.6803519599999998E-4</v>
      </c>
      <c r="P12" s="53">
        <v>1.7217972800000002E-4</v>
      </c>
      <c r="Q12" s="53">
        <v>1.7647030799999999E-4</v>
      </c>
      <c r="R12" s="53">
        <v>1.8030367599999999E-4</v>
      </c>
      <c r="S12" s="53">
        <v>1.8431716800000001E-4</v>
      </c>
      <c r="T12" s="53">
        <v>1.87851272E-4</v>
      </c>
      <c r="U12" s="53">
        <v>1.9094255600000002E-4</v>
      </c>
      <c r="V12" s="53">
        <v>1.9311572000000002E-4</v>
      </c>
      <c r="W12" s="53">
        <v>1.948366E-4</v>
      </c>
      <c r="X12" s="53">
        <v>1.9626342399999997E-4</v>
      </c>
      <c r="Y12" s="53">
        <v>1.9744283999999999E-4</v>
      </c>
      <c r="Z12" s="53">
        <v>2.0060192544000004E-4</v>
      </c>
      <c r="AA12" s="53">
        <v>2.0381155624704002E-4</v>
      </c>
      <c r="AB12" s="53">
        <v>2.0707254114699265E-4</v>
      </c>
      <c r="AC12" s="53">
        <v>2.1038570180534455E-4</v>
      </c>
      <c r="AD12" s="53">
        <v>2.1375187303423004E-4</v>
      </c>
      <c r="AE12" s="53">
        <v>2.1717190300277772E-4</v>
      </c>
      <c r="AF12" s="53">
        <v>2.2064665345082217E-4</v>
      </c>
      <c r="AG12" s="53">
        <v>2.2417699990603531E-4</v>
      </c>
      <c r="AH12" s="53">
        <v>2.2776383190453188E-4</v>
      </c>
      <c r="AI12" s="53">
        <v>2.3140805321500443E-4</v>
      </c>
    </row>
    <row r="13" spans="1:40" ht="17" thickTop="1"/>
    <row r="15" spans="1:40">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44"/>
      <c r="AH15" s="44"/>
      <c r="AI15" s="44"/>
      <c r="AJ15" s="44"/>
      <c r="AK15" s="44"/>
      <c r="AL15" s="44"/>
      <c r="AM15" s="44"/>
      <c r="AN15" s="44"/>
    </row>
    <row r="16" spans="1:40" hidden="1">
      <c r="A16" t="s">
        <v>148</v>
      </c>
      <c r="B16" s="14" t="s">
        <v>145</v>
      </c>
      <c r="E16" s="53" t="e">
        <v>#REF!</v>
      </c>
      <c r="F16" s="53" t="e">
        <v>#REF!</v>
      </c>
      <c r="G16" s="53" t="e">
        <v>#REF!</v>
      </c>
      <c r="H16" s="53" t="e">
        <v>#REF!</v>
      </c>
      <c r="I16" s="53" t="e">
        <v>#REF!</v>
      </c>
      <c r="J16" s="53" t="e">
        <v>#REF!</v>
      </c>
      <c r="K16" s="53" t="e">
        <v>#REF!</v>
      </c>
      <c r="L16" s="53" t="e">
        <v>#REF!</v>
      </c>
      <c r="M16" s="53" t="e">
        <v>#REF!</v>
      </c>
      <c r="N16" s="53" t="e">
        <v>#REF!</v>
      </c>
      <c r="O16" s="53" t="e">
        <v>#REF!</v>
      </c>
      <c r="P16" s="53" t="e">
        <v>#REF!</v>
      </c>
      <c r="Q16" s="53" t="e">
        <v>#REF!</v>
      </c>
      <c r="R16" s="53" t="e">
        <v>#REF!</v>
      </c>
      <c r="S16" s="53" t="e">
        <v>#REF!</v>
      </c>
      <c r="T16" s="53" t="e">
        <v>#REF!</v>
      </c>
      <c r="U16" s="53" t="e">
        <v>#REF!</v>
      </c>
      <c r="V16" s="53" t="e">
        <v>#REF!</v>
      </c>
      <c r="W16" s="53" t="e">
        <v>#REF!</v>
      </c>
      <c r="X16" s="53" t="e">
        <v>#REF!</v>
      </c>
      <c r="Y16" s="53" t="e">
        <v>#REF!</v>
      </c>
      <c r="Z16" s="53" t="e">
        <v>#REF!</v>
      </c>
      <c r="AA16" s="53" t="e">
        <v>#REF!</v>
      </c>
      <c r="AB16" s="53" t="e">
        <v>#REF!</v>
      </c>
      <c r="AC16" s="53" t="e">
        <v>#REF!</v>
      </c>
      <c r="AD16" s="53" t="e">
        <v>#REF!</v>
      </c>
      <c r="AE16" s="53" t="e">
        <v>#REF!</v>
      </c>
      <c r="AF16" s="53" t="e">
        <v>#REF!</v>
      </c>
      <c r="AG16" s="44"/>
      <c r="AH16" s="44"/>
      <c r="AI16" s="44"/>
      <c r="AJ16" s="44"/>
      <c r="AK16" s="44"/>
      <c r="AL16" s="44"/>
      <c r="AM16" s="44"/>
      <c r="AN16" s="44"/>
    </row>
    <row r="17" spans="1:40" hidden="1">
      <c r="A17" t="s">
        <v>155</v>
      </c>
      <c r="B17" s="14" t="s">
        <v>150</v>
      </c>
      <c r="E17" s="53" t="e">
        <v>#REF!</v>
      </c>
      <c r="F17" s="53" t="e">
        <v>#REF!</v>
      </c>
      <c r="G17" s="53" t="e">
        <v>#REF!</v>
      </c>
      <c r="H17" s="53" t="e">
        <v>#REF!</v>
      </c>
      <c r="I17" s="53" t="e">
        <v>#REF!</v>
      </c>
      <c r="J17" s="53" t="e">
        <v>#REF!</v>
      </c>
      <c r="K17" s="53" t="e">
        <v>#REF!</v>
      </c>
      <c r="L17" s="53" t="e">
        <v>#REF!</v>
      </c>
      <c r="M17" s="53" t="e">
        <v>#REF!</v>
      </c>
      <c r="N17" s="53" t="e">
        <v>#REF!</v>
      </c>
      <c r="O17" s="53" t="e">
        <v>#REF!</v>
      </c>
      <c r="P17" s="53" t="e">
        <v>#REF!</v>
      </c>
      <c r="Q17" s="53" t="e">
        <v>#REF!</v>
      </c>
      <c r="R17" s="53" t="e">
        <v>#REF!</v>
      </c>
      <c r="S17" s="53" t="e">
        <v>#REF!</v>
      </c>
      <c r="T17" s="53" t="e">
        <v>#REF!</v>
      </c>
      <c r="U17" s="53" t="e">
        <v>#REF!</v>
      </c>
      <c r="V17" s="53" t="e">
        <v>#REF!</v>
      </c>
      <c r="W17" s="53" t="e">
        <v>#REF!</v>
      </c>
      <c r="X17" s="53" t="e">
        <v>#REF!</v>
      </c>
      <c r="Y17" s="53" t="e">
        <v>#REF!</v>
      </c>
      <c r="Z17" s="53" t="e">
        <v>#REF!</v>
      </c>
      <c r="AA17" s="53" t="e">
        <v>#REF!</v>
      </c>
      <c r="AB17" s="53" t="e">
        <v>#REF!</v>
      </c>
      <c r="AC17" s="53" t="e">
        <v>#REF!</v>
      </c>
      <c r="AD17" s="53" t="e">
        <v>#REF!</v>
      </c>
      <c r="AE17" s="53" t="e">
        <v>#REF!</v>
      </c>
      <c r="AF17" s="53" t="e">
        <v>#REF!</v>
      </c>
      <c r="AG17" s="44"/>
      <c r="AH17" s="44"/>
      <c r="AI17" s="44"/>
      <c r="AJ17" s="44"/>
      <c r="AK17" s="44"/>
      <c r="AL17" s="44"/>
      <c r="AM17" s="44"/>
      <c r="AN17" s="44"/>
    </row>
    <row r="18" spans="1:40" hidden="1">
      <c r="A18" s="2" t="s">
        <v>156</v>
      </c>
      <c r="B18" s="57" t="s">
        <v>101</v>
      </c>
      <c r="E18" s="58" t="e">
        <v>#REF!</v>
      </c>
      <c r="F18" s="58" t="e">
        <v>#REF!</v>
      </c>
      <c r="G18" s="58" t="e">
        <v>#REF!</v>
      </c>
      <c r="H18" s="58" t="e">
        <v>#REF!</v>
      </c>
      <c r="I18" s="58" t="e">
        <v>#REF!</v>
      </c>
      <c r="J18" s="58" t="e">
        <v>#REF!</v>
      </c>
      <c r="K18" s="58" t="e">
        <v>#REF!</v>
      </c>
      <c r="L18" s="58" t="e">
        <v>#REF!</v>
      </c>
      <c r="M18" s="58" t="e">
        <v>#REF!</v>
      </c>
      <c r="N18" s="58" t="e">
        <v>#REF!</v>
      </c>
      <c r="O18" s="58" t="e">
        <v>#REF!</v>
      </c>
      <c r="P18" s="58" t="e">
        <v>#REF!</v>
      </c>
      <c r="Q18" s="58" t="e">
        <v>#REF!</v>
      </c>
      <c r="R18" s="58" t="e">
        <v>#REF!</v>
      </c>
      <c r="S18" s="58" t="e">
        <v>#REF!</v>
      </c>
      <c r="T18" s="58" t="e">
        <v>#REF!</v>
      </c>
      <c r="U18" s="58" t="e">
        <v>#REF!</v>
      </c>
      <c r="V18" s="58" t="e">
        <v>#REF!</v>
      </c>
      <c r="W18" s="58" t="e">
        <v>#REF!</v>
      </c>
      <c r="X18" s="58" t="e">
        <v>#REF!</v>
      </c>
      <c r="Y18" s="58" t="e">
        <v>#REF!</v>
      </c>
      <c r="Z18" s="58" t="e">
        <v>#REF!</v>
      </c>
      <c r="AA18" s="58" t="e">
        <v>#REF!</v>
      </c>
      <c r="AB18" s="58" t="e">
        <v>#REF!</v>
      </c>
      <c r="AC18" s="58" t="e">
        <v>#REF!</v>
      </c>
      <c r="AD18" s="58" t="e">
        <v>#REF!</v>
      </c>
      <c r="AE18" s="58" t="e">
        <v>#REF!</v>
      </c>
      <c r="AF18" s="58" t="e">
        <v>#REF!</v>
      </c>
      <c r="AG18" s="44"/>
      <c r="AH18" s="44"/>
      <c r="AI18" s="44"/>
      <c r="AJ18" s="44"/>
      <c r="AK18" s="44"/>
      <c r="AL18" s="44"/>
      <c r="AM18" s="44"/>
      <c r="AN18" s="44"/>
    </row>
    <row r="19" spans="1:40" hidden="1">
      <c r="A19" t="s">
        <v>157</v>
      </c>
      <c r="B19" s="14" t="s">
        <v>101</v>
      </c>
      <c r="E19" s="53" t="e">
        <v>#REF!</v>
      </c>
      <c r="F19" s="53" t="e">
        <v>#REF!</v>
      </c>
      <c r="G19" s="53" t="e">
        <v>#REF!</v>
      </c>
      <c r="H19" s="53" t="e">
        <v>#REF!</v>
      </c>
      <c r="I19" s="53" t="e">
        <v>#REF!</v>
      </c>
      <c r="J19" s="53" t="e">
        <v>#REF!</v>
      </c>
      <c r="K19" s="53" t="e">
        <v>#REF!</v>
      </c>
      <c r="L19" s="53" t="e">
        <v>#REF!</v>
      </c>
      <c r="M19" s="53" t="e">
        <v>#REF!</v>
      </c>
      <c r="N19" s="53" t="e">
        <v>#REF!</v>
      </c>
      <c r="O19" s="53" t="e">
        <v>#REF!</v>
      </c>
      <c r="P19" s="53" t="e">
        <v>#REF!</v>
      </c>
      <c r="Q19" s="53" t="e">
        <v>#REF!</v>
      </c>
      <c r="R19" s="53" t="e">
        <v>#REF!</v>
      </c>
      <c r="S19" s="53" t="e">
        <v>#REF!</v>
      </c>
      <c r="T19" s="53" t="e">
        <v>#REF!</v>
      </c>
      <c r="U19" s="53" t="e">
        <v>#REF!</v>
      </c>
      <c r="V19" s="53" t="e">
        <v>#REF!</v>
      </c>
      <c r="W19" s="53" t="e">
        <v>#REF!</v>
      </c>
      <c r="X19" s="53" t="e">
        <v>#REF!</v>
      </c>
      <c r="Y19" s="53" t="e">
        <v>#REF!</v>
      </c>
      <c r="Z19" s="53" t="e">
        <v>#REF!</v>
      </c>
      <c r="AA19" s="53" t="e">
        <v>#REF!</v>
      </c>
      <c r="AB19" s="53" t="e">
        <v>#REF!</v>
      </c>
      <c r="AC19" s="53" t="e">
        <v>#REF!</v>
      </c>
      <c r="AD19" s="53" t="e">
        <v>#REF!</v>
      </c>
      <c r="AE19" s="53" t="e">
        <v>#REF!</v>
      </c>
      <c r="AF19" s="53" t="e">
        <v>#REF!</v>
      </c>
      <c r="AG19" s="44"/>
      <c r="AH19" s="44"/>
      <c r="AI19" s="44"/>
      <c r="AJ19" s="44"/>
      <c r="AK19" s="44"/>
      <c r="AL19" s="44"/>
      <c r="AM19" s="44"/>
      <c r="AN19" s="44"/>
    </row>
    <row r="20" spans="1:40" hidden="1">
      <c r="A20" t="s">
        <v>158</v>
      </c>
      <c r="B20" s="14" t="s">
        <v>101</v>
      </c>
      <c r="E20" s="53" t="e">
        <v>#REF!</v>
      </c>
      <c r="F20" s="53" t="e">
        <v>#REF!</v>
      </c>
      <c r="G20" s="53" t="e">
        <v>#REF!</v>
      </c>
      <c r="H20" s="53" t="e">
        <v>#REF!</v>
      </c>
      <c r="I20" s="53" t="e">
        <v>#REF!</v>
      </c>
      <c r="J20" s="53" t="e">
        <v>#REF!</v>
      </c>
      <c r="K20" s="53" t="e">
        <v>#REF!</v>
      </c>
      <c r="L20" s="53" t="e">
        <v>#REF!</v>
      </c>
      <c r="M20" s="53" t="e">
        <v>#REF!</v>
      </c>
      <c r="N20" s="53" t="e">
        <v>#REF!</v>
      </c>
      <c r="O20" s="53" t="e">
        <v>#REF!</v>
      </c>
      <c r="P20" s="53" t="e">
        <v>#REF!</v>
      </c>
      <c r="Q20" s="53" t="e">
        <v>#REF!</v>
      </c>
      <c r="R20" s="53" t="e">
        <v>#REF!</v>
      </c>
      <c r="S20" s="53" t="e">
        <v>#REF!</v>
      </c>
      <c r="T20" s="53" t="e">
        <v>#REF!</v>
      </c>
      <c r="U20" s="53" t="e">
        <v>#REF!</v>
      </c>
      <c r="V20" s="53" t="e">
        <v>#REF!</v>
      </c>
      <c r="W20" s="53" t="e">
        <v>#REF!</v>
      </c>
      <c r="X20" s="53" t="e">
        <v>#REF!</v>
      </c>
      <c r="Y20" s="53" t="e">
        <v>#REF!</v>
      </c>
      <c r="Z20" s="53" t="e">
        <v>#REF!</v>
      </c>
      <c r="AA20" s="53" t="e">
        <v>#REF!</v>
      </c>
      <c r="AB20" s="53" t="e">
        <v>#REF!</v>
      </c>
      <c r="AC20" s="53" t="e">
        <v>#REF!</v>
      </c>
      <c r="AD20" s="53" t="e">
        <v>#REF!</v>
      </c>
      <c r="AE20" s="53" t="e">
        <v>#REF!</v>
      </c>
      <c r="AF20" s="53" t="e">
        <v>#REF!</v>
      </c>
      <c r="AG20" s="44"/>
      <c r="AH20" s="44"/>
      <c r="AI20" s="44"/>
      <c r="AJ20" s="44"/>
      <c r="AK20" s="44"/>
      <c r="AL20" s="44"/>
      <c r="AM20" s="44"/>
      <c r="AN20" s="44"/>
    </row>
    <row r="21" spans="1:40" ht="17" hidden="1" thickBot="1">
      <c r="A21" s="16" t="s">
        <v>153</v>
      </c>
      <c r="B21" s="59" t="s">
        <v>154</v>
      </c>
      <c r="C21" s="16"/>
      <c r="D21" s="16"/>
      <c r="E21" s="60" t="e">
        <v>#REF!</v>
      </c>
      <c r="F21" s="60" t="e">
        <v>#REF!</v>
      </c>
      <c r="G21" s="60" t="e">
        <v>#REF!</v>
      </c>
      <c r="H21" s="60" t="e">
        <v>#REF!</v>
      </c>
      <c r="I21" s="60" t="e">
        <v>#REF!</v>
      </c>
      <c r="J21" s="60" t="e">
        <v>#REF!</v>
      </c>
      <c r="K21" s="60" t="e">
        <v>#REF!</v>
      </c>
      <c r="L21" s="60" t="e">
        <v>#REF!</v>
      </c>
      <c r="M21" s="60" t="e">
        <v>#REF!</v>
      </c>
      <c r="N21" s="60" t="e">
        <v>#REF!</v>
      </c>
      <c r="O21" s="60" t="e">
        <v>#REF!</v>
      </c>
      <c r="P21" s="60" t="e">
        <v>#REF!</v>
      </c>
      <c r="Q21" s="60" t="e">
        <v>#REF!</v>
      </c>
      <c r="R21" s="60" t="e">
        <v>#REF!</v>
      </c>
      <c r="S21" s="60" t="e">
        <v>#REF!</v>
      </c>
      <c r="T21" s="60" t="e">
        <v>#REF!</v>
      </c>
      <c r="U21" s="60" t="e">
        <v>#REF!</v>
      </c>
      <c r="V21" s="60" t="e">
        <v>#REF!</v>
      </c>
      <c r="W21" s="60" t="e">
        <v>#REF!</v>
      </c>
      <c r="X21" s="60" t="e">
        <v>#REF!</v>
      </c>
      <c r="Y21" s="60" t="e">
        <v>#REF!</v>
      </c>
      <c r="Z21" s="60" t="e">
        <v>#REF!</v>
      </c>
      <c r="AA21" s="60" t="e">
        <v>#REF!</v>
      </c>
      <c r="AB21" s="60" t="e">
        <v>#REF!</v>
      </c>
      <c r="AC21" s="60" t="e">
        <v>#REF!</v>
      </c>
      <c r="AD21" s="60" t="e">
        <v>#REF!</v>
      </c>
      <c r="AE21" s="60" t="e">
        <v>#REF!</v>
      </c>
      <c r="AF21" s="60" t="e">
        <v>#REF!</v>
      </c>
      <c r="AG21" s="44"/>
      <c r="AH21" s="44"/>
      <c r="AI21" s="44"/>
      <c r="AJ21" s="44"/>
      <c r="AK21" s="44"/>
      <c r="AL21" s="44"/>
      <c r="AM21" s="44"/>
      <c r="AN21" s="44"/>
    </row>
    <row r="22" spans="1:40" hidden="1">
      <c r="A22" s="64"/>
      <c r="B22" s="65"/>
      <c r="C22" s="64"/>
      <c r="D22" s="64"/>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3"/>
      <c r="AF22" s="66"/>
      <c r="AG22" s="44"/>
      <c r="AH22" s="44"/>
      <c r="AI22" s="44"/>
      <c r="AJ22" s="44"/>
      <c r="AK22" s="44"/>
      <c r="AL22" s="44"/>
      <c r="AM22" s="44"/>
      <c r="AN22" s="44"/>
    </row>
    <row r="23" spans="1:40" ht="17" thickBot="1">
      <c r="A23" s="52" t="s">
        <v>460</v>
      </c>
      <c r="B23" s="65"/>
      <c r="C23" s="64"/>
      <c r="D23" s="64"/>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3"/>
      <c r="AF23" s="66"/>
      <c r="AG23" s="44"/>
      <c r="AH23" s="44"/>
      <c r="AI23" s="44"/>
      <c r="AJ23" s="44"/>
      <c r="AK23" s="44"/>
      <c r="AL23" s="44"/>
      <c r="AM23" s="44"/>
      <c r="AN23" s="44"/>
    </row>
    <row r="24" spans="1:40">
      <c r="A24" s="64" t="s">
        <v>595</v>
      </c>
      <c r="B24" s="65" t="s">
        <v>596</v>
      </c>
      <c r="C24" s="64"/>
      <c r="D24" s="64"/>
      <c r="E24" s="66">
        <v>2.8000000000000001E-2</v>
      </c>
      <c r="F24" s="66">
        <v>2.8000000000000001E-2</v>
      </c>
      <c r="G24" s="66">
        <v>2.8000000000000001E-2</v>
      </c>
      <c r="H24" s="66">
        <v>2.2422351658490776E-2</v>
      </c>
      <c r="I24" s="66">
        <v>1.7955780496322286E-2</v>
      </c>
      <c r="J24" s="66">
        <v>1.4378958021114585E-2</v>
      </c>
      <c r="K24" s="66">
        <v>1.1514644758289568E-2</v>
      </c>
      <c r="L24" s="66">
        <v>9.2209076426059359E-3</v>
      </c>
      <c r="M24" s="66">
        <v>7.3840869204634093E-3</v>
      </c>
      <c r="N24" s="66">
        <v>5.9131640574104569E-3</v>
      </c>
      <c r="O24" s="66">
        <v>4.7352515682001937E-3</v>
      </c>
      <c r="P24" s="66">
        <v>3.7919812804858804E-3</v>
      </c>
      <c r="Q24" s="66">
        <v>3.0366120626238776E-3</v>
      </c>
      <c r="R24" s="66">
        <v>2.4317136970917002E-3</v>
      </c>
      <c r="S24" s="66">
        <v>1.9473121303199578E-3</v>
      </c>
      <c r="T24" s="66">
        <v>1.5594041919599613E-3</v>
      </c>
      <c r="U24" s="66">
        <v>1.2487681846375324E-3</v>
      </c>
      <c r="V24" s="66">
        <v>1.0000114062813535E-3</v>
      </c>
      <c r="W24" s="66">
        <v>8.0080740764794281E-4</v>
      </c>
      <c r="X24" s="66">
        <v>6.412851894645196E-4</v>
      </c>
      <c r="Y24" s="66">
        <v>5.1354007255554799E-4</v>
      </c>
      <c r="Z24" s="66">
        <v>4.1124200348454878E-4</v>
      </c>
      <c r="AA24" s="66">
        <v>3.2932188638831576E-4</v>
      </c>
      <c r="AB24" s="66">
        <v>2.6372039805129868E-4</v>
      </c>
      <c r="AC24" s="66">
        <v>2.1118683945083519E-4</v>
      </c>
      <c r="AD24" s="66">
        <v>1.6911805642185214E-4</v>
      </c>
      <c r="AE24" s="66">
        <v>1.3542944760325904E-4</v>
      </c>
      <c r="AF24" s="66">
        <v>1.0845166782412233E-4</v>
      </c>
      <c r="AG24" s="66">
        <v>8.6847908353653583E-5</v>
      </c>
      <c r="AH24" s="66">
        <v>6.9547655068214262E-5</v>
      </c>
      <c r="AI24" s="66">
        <v>5.5693642105818525E-5</v>
      </c>
      <c r="AJ24" s="44"/>
      <c r="AK24" s="44"/>
      <c r="AL24" s="44"/>
      <c r="AM24" s="44"/>
      <c r="AN24" s="44"/>
    </row>
    <row r="25" spans="1:40">
      <c r="A25" s="64" t="s">
        <v>595</v>
      </c>
      <c r="B25" s="65" t="s">
        <v>602</v>
      </c>
      <c r="C25" s="64"/>
      <c r="D25" s="64"/>
      <c r="E25" s="66">
        <v>28</v>
      </c>
      <c r="F25" s="66">
        <v>22.422351658490776</v>
      </c>
      <c r="G25" s="66">
        <v>17.955780496322287</v>
      </c>
      <c r="H25" s="66">
        <v>14.378958021114585</v>
      </c>
      <c r="I25" s="66">
        <v>11.514644758289567</v>
      </c>
      <c r="J25" s="66">
        <v>9.2209076426059351</v>
      </c>
      <c r="K25" s="66">
        <v>7.3840869204634094</v>
      </c>
      <c r="L25" s="66">
        <v>5.9131640574104569</v>
      </c>
      <c r="M25" s="66">
        <v>4.7352515682001934</v>
      </c>
      <c r="N25" s="66">
        <v>3.7919812804858806</v>
      </c>
      <c r="O25" s="66">
        <v>3.0366120626238775</v>
      </c>
      <c r="P25" s="66">
        <v>2.4317136970917002</v>
      </c>
      <c r="Q25" s="66">
        <v>1.9473121303199579</v>
      </c>
      <c r="R25" s="66">
        <v>1.5594041919599613</v>
      </c>
      <c r="S25" s="66">
        <v>1.2487681846375325</v>
      </c>
      <c r="T25" s="66">
        <v>1.0000114062813534</v>
      </c>
      <c r="U25" s="66">
        <v>0.80080740764794278</v>
      </c>
      <c r="V25" s="66">
        <v>0.64128518946451962</v>
      </c>
      <c r="W25" s="66">
        <v>0.51354007255554801</v>
      </c>
      <c r="X25" s="66">
        <v>0.41124200348454876</v>
      </c>
      <c r="Y25" s="66">
        <v>0.32932188638831578</v>
      </c>
      <c r="Z25" s="66">
        <v>0.26372039805129871</v>
      </c>
      <c r="AA25" s="66">
        <v>0.21118683945083519</v>
      </c>
      <c r="AB25" s="66">
        <v>0.16911805642185213</v>
      </c>
      <c r="AC25" s="66">
        <v>0.13542944760325903</v>
      </c>
      <c r="AD25" s="66">
        <v>0.10845166782412233</v>
      </c>
      <c r="AE25" s="66">
        <v>8.684790835365358E-2</v>
      </c>
      <c r="AF25" s="66">
        <v>6.9547655068214267E-2</v>
      </c>
      <c r="AG25" s="66">
        <v>5.5693642105818522E-2</v>
      </c>
      <c r="AH25" s="66">
        <v>4.4599372444242558E-2</v>
      </c>
      <c r="AI25" s="66">
        <v>3.5715100453314642E-2</v>
      </c>
      <c r="AJ25" s="44"/>
      <c r="AK25" s="44"/>
      <c r="AL25" s="44"/>
      <c r="AM25" s="44"/>
      <c r="AN25" s="44"/>
    </row>
    <row r="26" spans="1:40">
      <c r="B26" s="14"/>
      <c r="D26" s="54"/>
      <c r="AA26" s="54"/>
      <c r="AB26" s="54"/>
      <c r="AC26" s="54"/>
      <c r="AD26" s="54"/>
      <c r="AE26" s="54"/>
      <c r="AF26" s="54"/>
      <c r="AG26" s="54"/>
      <c r="AH26" s="54"/>
      <c r="AI26" s="54"/>
    </row>
    <row r="27" spans="1:40" s="44" customFormat="1">
      <c r="A27" s="114" t="s">
        <v>597</v>
      </c>
      <c r="B27" s="69" t="s">
        <v>598</v>
      </c>
      <c r="D27" s="54"/>
      <c r="E27" s="211">
        <v>5385802</v>
      </c>
      <c r="F27" s="211">
        <v>5291903</v>
      </c>
      <c r="G27" s="211">
        <v>5338698</v>
      </c>
      <c r="H27" s="211">
        <v>5393993</v>
      </c>
      <c r="I27" s="211">
        <v>5414299</v>
      </c>
      <c r="J27" s="211">
        <v>5436377</v>
      </c>
      <c r="K27" s="211">
        <v>5503521</v>
      </c>
      <c r="L27" s="211">
        <v>5590563</v>
      </c>
      <c r="M27" s="211">
        <v>5706542</v>
      </c>
      <c r="N27" s="211">
        <v>5853723</v>
      </c>
      <c r="O27" s="211">
        <v>6001257</v>
      </c>
      <c r="P27" s="211">
        <v>6149276</v>
      </c>
      <c r="Q27" s="211">
        <v>6302511</v>
      </c>
      <c r="R27" s="211">
        <v>6439417</v>
      </c>
      <c r="S27" s="211">
        <v>6582756</v>
      </c>
      <c r="T27" s="211">
        <v>6708974</v>
      </c>
      <c r="U27" s="211">
        <v>6819377</v>
      </c>
      <c r="V27" s="211">
        <v>6896990</v>
      </c>
      <c r="W27" s="211">
        <v>6958450</v>
      </c>
      <c r="X27" s="211">
        <v>7009408</v>
      </c>
      <c r="Y27" s="211">
        <v>7051530</v>
      </c>
      <c r="Z27" s="54">
        <v>7164354.4800000004</v>
      </c>
      <c r="AA27" s="54">
        <v>7278984.1516800001</v>
      </c>
      <c r="AB27" s="54">
        <v>7395447.8981068805</v>
      </c>
      <c r="AC27" s="54">
        <v>7513775.0644765906</v>
      </c>
      <c r="AD27" s="54">
        <v>7633995.4655082161</v>
      </c>
      <c r="AE27" s="54">
        <v>7756139.3929563472</v>
      </c>
      <c r="AF27" s="54">
        <v>7880237.6232436486</v>
      </c>
      <c r="AG27" s="54">
        <v>8006321.425215547</v>
      </c>
      <c r="AH27" s="54">
        <v>8134422.5680189962</v>
      </c>
      <c r="AI27" s="54">
        <v>8264573.3291073004</v>
      </c>
    </row>
    <row r="28" spans="1:40" s="44" customFormat="1">
      <c r="A28" s="114" t="s">
        <v>599</v>
      </c>
      <c r="B28" s="69" t="s">
        <v>600</v>
      </c>
      <c r="D28" s="54"/>
      <c r="E28" s="44">
        <v>945</v>
      </c>
      <c r="F28" s="44">
        <v>947</v>
      </c>
      <c r="G28" s="44">
        <v>977</v>
      </c>
      <c r="H28" s="211">
        <v>1004</v>
      </c>
      <c r="I28" s="211">
        <v>1027</v>
      </c>
      <c r="J28" s="211">
        <v>1054</v>
      </c>
      <c r="K28" s="211">
        <v>1088</v>
      </c>
      <c r="L28" s="211">
        <v>1129</v>
      </c>
      <c r="M28" s="211">
        <v>1174</v>
      </c>
      <c r="N28" s="211">
        <v>1228</v>
      </c>
      <c r="O28" s="211">
        <v>1284</v>
      </c>
      <c r="P28" s="211">
        <v>1338</v>
      </c>
      <c r="Q28" s="211">
        <v>1392</v>
      </c>
      <c r="R28" s="211">
        <v>1446</v>
      </c>
      <c r="S28" s="211">
        <v>1500</v>
      </c>
      <c r="T28" s="211">
        <v>1548</v>
      </c>
      <c r="U28" s="211">
        <v>1588</v>
      </c>
      <c r="V28" s="211">
        <v>1625</v>
      </c>
      <c r="W28" s="211">
        <v>1656</v>
      </c>
      <c r="X28" s="211">
        <v>1683</v>
      </c>
      <c r="Y28" s="211">
        <v>1704</v>
      </c>
      <c r="Z28" s="106">
        <v>1748</v>
      </c>
      <c r="AA28" s="106">
        <v>1794</v>
      </c>
      <c r="AB28" s="106">
        <v>1840</v>
      </c>
      <c r="AC28" s="106">
        <v>1888</v>
      </c>
      <c r="AD28" s="106">
        <v>1937</v>
      </c>
      <c r="AE28" s="106">
        <v>1988</v>
      </c>
      <c r="AF28" s="106">
        <v>2039</v>
      </c>
      <c r="AG28" s="106">
        <v>2092</v>
      </c>
      <c r="AH28" s="106">
        <v>2147</v>
      </c>
      <c r="AI28" s="106">
        <v>2198</v>
      </c>
    </row>
    <row r="29" spans="1:40" s="44" customFormat="1">
      <c r="A29" s="114" t="s">
        <v>601</v>
      </c>
      <c r="B29" s="69" t="s">
        <v>600</v>
      </c>
      <c r="D29" s="54"/>
      <c r="E29" s="44">
        <v>0</v>
      </c>
      <c r="F29" s="44">
        <v>2</v>
      </c>
      <c r="G29" s="44">
        <v>32</v>
      </c>
      <c r="H29" s="44">
        <v>59</v>
      </c>
      <c r="I29" s="44">
        <v>82</v>
      </c>
      <c r="J29" s="44">
        <v>109</v>
      </c>
      <c r="K29" s="44">
        <v>143</v>
      </c>
      <c r="L29" s="44">
        <v>184</v>
      </c>
      <c r="M29" s="44">
        <v>229</v>
      </c>
      <c r="N29" s="44">
        <v>283</v>
      </c>
      <c r="O29" s="44">
        <v>339</v>
      </c>
      <c r="P29" s="44">
        <v>393</v>
      </c>
      <c r="Q29" s="44">
        <v>447</v>
      </c>
      <c r="R29" s="44">
        <v>501</v>
      </c>
      <c r="S29" s="44">
        <v>555</v>
      </c>
      <c r="T29" s="44">
        <v>603</v>
      </c>
      <c r="U29" s="44">
        <v>643</v>
      </c>
      <c r="V29" s="44">
        <v>680</v>
      </c>
      <c r="W29" s="44">
        <v>711</v>
      </c>
      <c r="X29" s="44">
        <v>738</v>
      </c>
      <c r="Y29" s="44">
        <v>759</v>
      </c>
      <c r="Z29" s="44">
        <v>803</v>
      </c>
      <c r="AA29" s="44">
        <v>849</v>
      </c>
      <c r="AB29" s="44">
        <v>895</v>
      </c>
      <c r="AC29" s="44">
        <v>943</v>
      </c>
      <c r="AD29" s="44">
        <v>992</v>
      </c>
      <c r="AE29" s="44">
        <v>1043</v>
      </c>
      <c r="AF29" s="44">
        <v>1094</v>
      </c>
      <c r="AG29" s="44">
        <v>1147</v>
      </c>
      <c r="AH29" s="44">
        <v>1202</v>
      </c>
      <c r="AI29" s="44">
        <v>1253</v>
      </c>
    </row>
    <row r="30" spans="1:40">
      <c r="A30" t="s">
        <v>297</v>
      </c>
      <c r="B30" s="14" t="s">
        <v>274</v>
      </c>
      <c r="E30" s="53">
        <v>150.80245600000001</v>
      </c>
      <c r="F30" s="53">
        <v>148.17328400000002</v>
      </c>
      <c r="G30" s="53">
        <v>149.48354399999999</v>
      </c>
      <c r="H30" s="53">
        <v>120.94600788943764</v>
      </c>
      <c r="I30" s="53">
        <v>97.217964385457265</v>
      </c>
      <c r="J30" s="53">
        <v>78.169436669952844</v>
      </c>
      <c r="K30" s="53">
        <v>63.37108923478656</v>
      </c>
      <c r="L30" s="53">
        <v>51.55006509316997</v>
      </c>
      <c r="M30" s="53">
        <v>42.13760214327511</v>
      </c>
      <c r="N30" s="53">
        <v>34.614024445636908</v>
      </c>
      <c r="O30" s="53">
        <v>28.41746162042239</v>
      </c>
      <c r="P30" s="53">
        <v>23.317939480541092</v>
      </c>
      <c r="Q30" s="53">
        <v>19.138280927419679</v>
      </c>
      <c r="R30" s="53">
        <v>15.658818520185145</v>
      </c>
      <c r="S30" s="53">
        <v>12.818680609736484</v>
      </c>
      <c r="T30" s="53">
        <v>10.462002179350389</v>
      </c>
      <c r="U30" s="53">
        <v>8.5158210366489424</v>
      </c>
      <c r="V30" s="53">
        <v>6.8970686690084317</v>
      </c>
      <c r="W30" s="53">
        <v>5.5723783057478276</v>
      </c>
      <c r="X30" s="53">
        <v>4.49502953731412</v>
      </c>
      <c r="Y30" s="53">
        <v>3.6212432278276232</v>
      </c>
      <c r="Z30" s="53">
        <v>2.9462834900287032</v>
      </c>
      <c r="AA30" s="53">
        <v>2.397128791821912</v>
      </c>
      <c r="AB30" s="53">
        <v>1.9503304634563867</v>
      </c>
      <c r="AC30" s="53">
        <v>1.5868104082113066</v>
      </c>
      <c r="AD30" s="53">
        <v>1.291046475859982</v>
      </c>
      <c r="AE30" s="53">
        <v>1.050409673521955</v>
      </c>
      <c r="AF30" s="53">
        <v>0.8546249130911715</v>
      </c>
      <c r="AG30" s="53">
        <v>0.69533226938701298</v>
      </c>
      <c r="AH30" s="53">
        <v>0.56573001493968289</v>
      </c>
      <c r="AI30" s="53">
        <v>0.46028418914859515</v>
      </c>
    </row>
    <row r="31" spans="1:40">
      <c r="A31" t="s">
        <v>369</v>
      </c>
      <c r="B31" s="14" t="s">
        <v>274</v>
      </c>
      <c r="E31" s="53">
        <v>150.80245600000001</v>
      </c>
      <c r="F31" s="53">
        <v>148.17328400000002</v>
      </c>
      <c r="G31" s="53">
        <v>149.48354399999999</v>
      </c>
      <c r="H31" s="53">
        <v>151.03180399999999</v>
      </c>
      <c r="I31" s="53">
        <v>151.60037199999999</v>
      </c>
      <c r="J31" s="53">
        <v>152.21855600000001</v>
      </c>
      <c r="K31" s="53">
        <v>154.09858799999998</v>
      </c>
      <c r="L31" s="53">
        <v>156.535764</v>
      </c>
      <c r="M31" s="53">
        <v>159.783176</v>
      </c>
      <c r="N31" s="53">
        <v>163.90424400000001</v>
      </c>
      <c r="O31" s="53">
        <v>168.03519599999998</v>
      </c>
      <c r="P31" s="53">
        <v>172.17972800000001</v>
      </c>
      <c r="Q31" s="53">
        <v>176.47030799999999</v>
      </c>
      <c r="R31" s="53">
        <v>180.303676</v>
      </c>
      <c r="S31" s="53">
        <v>184.31716800000001</v>
      </c>
      <c r="T31" s="53">
        <v>187.85127199999999</v>
      </c>
      <c r="U31" s="53">
        <v>190.94255600000002</v>
      </c>
      <c r="V31" s="53">
        <v>193.11572000000001</v>
      </c>
      <c r="W31" s="53">
        <v>194.8366</v>
      </c>
      <c r="X31" s="53">
        <v>196.26342399999999</v>
      </c>
      <c r="Y31" s="53">
        <v>197.44283999999999</v>
      </c>
      <c r="Z31" s="53">
        <v>200.60192544000003</v>
      </c>
      <c r="AA31" s="53">
        <v>203.81155624704002</v>
      </c>
      <c r="AB31" s="53">
        <v>207.07254114699265</v>
      </c>
      <c r="AC31" s="53">
        <v>210.38570180534455</v>
      </c>
      <c r="AD31" s="53">
        <v>213.75187303423004</v>
      </c>
      <c r="AE31" s="53">
        <v>217.17190300277773</v>
      </c>
      <c r="AF31" s="53">
        <v>220.64665345082216</v>
      </c>
      <c r="AG31" s="53">
        <v>224.17699990603532</v>
      </c>
      <c r="AH31" s="53">
        <v>227.76383190453188</v>
      </c>
      <c r="AI31" s="53">
        <v>231.40805321500443</v>
      </c>
    </row>
    <row r="32" spans="1:40" ht="17" thickBot="1">
      <c r="A32" s="16" t="s">
        <v>252</v>
      </c>
      <c r="B32" s="59" t="s">
        <v>199</v>
      </c>
      <c r="C32" s="16"/>
      <c r="D32" s="16"/>
      <c r="E32" s="212">
        <v>1.50802456E-4</v>
      </c>
      <c r="F32" s="212">
        <v>1.4817328400000004E-4</v>
      </c>
      <c r="G32" s="212">
        <v>1.49483544E-4</v>
      </c>
      <c r="H32" s="212">
        <v>1.51031804E-4</v>
      </c>
      <c r="I32" s="212">
        <v>1.51600372E-4</v>
      </c>
      <c r="J32" s="212">
        <v>1.52218556E-4</v>
      </c>
      <c r="K32" s="212">
        <v>1.5409858799999998E-4</v>
      </c>
      <c r="L32" s="212">
        <v>1.56535764E-4</v>
      </c>
      <c r="M32" s="212">
        <v>1.5978317599999999E-4</v>
      </c>
      <c r="N32" s="212">
        <v>1.6390424400000001E-4</v>
      </c>
      <c r="O32" s="212">
        <v>1.6803519599999998E-4</v>
      </c>
      <c r="P32" s="212">
        <v>1.7217972800000002E-4</v>
      </c>
      <c r="Q32" s="212">
        <v>1.7647030799999999E-4</v>
      </c>
      <c r="R32" s="212">
        <v>1.8030367599999999E-4</v>
      </c>
      <c r="S32" s="212">
        <v>1.8431716800000001E-4</v>
      </c>
      <c r="T32" s="212">
        <v>1.87851272E-4</v>
      </c>
      <c r="U32" s="212">
        <v>1.9094255600000002E-4</v>
      </c>
      <c r="V32" s="212">
        <v>1.9311572000000002E-4</v>
      </c>
      <c r="W32" s="212">
        <v>1.948366E-4</v>
      </c>
      <c r="X32" s="212">
        <v>1.9626342399999997E-4</v>
      </c>
      <c r="Y32" s="212">
        <v>1.9744283999999999E-4</v>
      </c>
      <c r="Z32" s="212">
        <v>2.0060192544000004E-4</v>
      </c>
      <c r="AA32" s="212">
        <v>2.0381155624704002E-4</v>
      </c>
      <c r="AB32" s="212">
        <v>2.0707254114699265E-4</v>
      </c>
      <c r="AC32" s="212">
        <v>2.1038570180534455E-4</v>
      </c>
      <c r="AD32" s="212">
        <v>2.1375187303423004E-4</v>
      </c>
      <c r="AE32" s="212">
        <v>2.1717190300277772E-4</v>
      </c>
      <c r="AF32" s="212">
        <v>2.2064665345082217E-4</v>
      </c>
      <c r="AG32" s="212">
        <v>2.2417699990603531E-4</v>
      </c>
      <c r="AH32" s="212">
        <v>2.2776383190453188E-4</v>
      </c>
      <c r="AI32" s="212">
        <v>2.3140805321500443E-4</v>
      </c>
    </row>
    <row r="33" spans="5:10" ht="17" thickTop="1"/>
    <row r="34" spans="5:10">
      <c r="E34" s="43"/>
      <c r="H34" s="167"/>
    </row>
    <row r="35" spans="5:10">
      <c r="E35" s="43"/>
      <c r="F35" s="43"/>
      <c r="G35" s="43"/>
      <c r="H35" s="43"/>
      <c r="I35" s="43"/>
      <c r="J35" s="43"/>
    </row>
  </sheetData>
  <conditionalFormatting sqref="P6:AF6 E4:AF5">
    <cfRule type="colorScale" priority="19">
      <colorScale>
        <cfvo type="min"/>
        <cfvo type="max"/>
        <color rgb="FFF6CAC9"/>
        <color theme="9" tint="0.59999389629810485"/>
      </colorScale>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39F00-E6DC-1241-AC2B-010B0A911CAF}">
  <dimension ref="A1:E29"/>
  <sheetViews>
    <sheetView topLeftCell="A17" zoomScale="110" zoomScaleNormal="110" workbookViewId="0">
      <selection activeCell="C29" sqref="C29"/>
    </sheetView>
  </sheetViews>
  <sheetFormatPr baseColWidth="10" defaultColWidth="11" defaultRowHeight="16"/>
  <cols>
    <col min="1" max="1" width="13.1640625" bestFit="1" customWidth="1"/>
    <col min="2" max="2" width="16.5" bestFit="1" customWidth="1"/>
    <col min="4" max="4" width="37.83203125" customWidth="1"/>
    <col min="5" max="5" width="58.1640625" customWidth="1"/>
  </cols>
  <sheetData>
    <row r="1" spans="1:5">
      <c r="A1" s="246" t="s">
        <v>513</v>
      </c>
      <c r="B1" s="246" t="s">
        <v>674</v>
      </c>
      <c r="C1" s="246" t="s">
        <v>675</v>
      </c>
      <c r="D1" s="246" t="s">
        <v>680</v>
      </c>
      <c r="E1" s="246" t="s">
        <v>139</v>
      </c>
    </row>
    <row r="2" spans="1:5" ht="34">
      <c r="A2" t="s">
        <v>496</v>
      </c>
      <c r="B2" t="s">
        <v>522</v>
      </c>
      <c r="C2" s="239">
        <v>44257</v>
      </c>
      <c r="D2" s="244" t="s">
        <v>681</v>
      </c>
      <c r="E2" t="s">
        <v>679</v>
      </c>
    </row>
    <row r="3" spans="1:5" ht="34">
      <c r="A3" t="s">
        <v>496</v>
      </c>
      <c r="B3" t="s">
        <v>676</v>
      </c>
      <c r="C3" s="239">
        <v>44257</v>
      </c>
      <c r="D3" s="245" t="s">
        <v>683</v>
      </c>
      <c r="E3" t="s">
        <v>682</v>
      </c>
    </row>
    <row r="4" spans="1:5">
      <c r="A4" t="s">
        <v>496</v>
      </c>
      <c r="B4" t="s">
        <v>522</v>
      </c>
      <c r="C4" s="239">
        <v>44257</v>
      </c>
      <c r="D4" t="s">
        <v>688</v>
      </c>
      <c r="E4" t="s">
        <v>686</v>
      </c>
    </row>
    <row r="5" spans="1:5" ht="34">
      <c r="A5" t="s">
        <v>690</v>
      </c>
      <c r="B5" t="s">
        <v>676</v>
      </c>
      <c r="C5" s="239">
        <v>44257</v>
      </c>
      <c r="D5" s="245" t="s">
        <v>689</v>
      </c>
      <c r="E5" t="s">
        <v>686</v>
      </c>
    </row>
    <row r="6" spans="1:5">
      <c r="A6" t="s">
        <v>496</v>
      </c>
      <c r="B6" t="s">
        <v>110</v>
      </c>
      <c r="C6" s="239">
        <v>44257</v>
      </c>
      <c r="D6" t="s">
        <v>692</v>
      </c>
      <c r="E6" t="s">
        <v>691</v>
      </c>
    </row>
    <row r="7" spans="1:5">
      <c r="A7" t="s">
        <v>497</v>
      </c>
      <c r="B7" t="s">
        <v>233</v>
      </c>
      <c r="C7" s="239">
        <v>44257</v>
      </c>
      <c r="D7" t="s">
        <v>697</v>
      </c>
      <c r="E7" t="s">
        <v>698</v>
      </c>
    </row>
    <row r="8" spans="1:5">
      <c r="A8" t="s">
        <v>497</v>
      </c>
      <c r="B8" t="s">
        <v>699</v>
      </c>
      <c r="C8" s="239">
        <v>44258</v>
      </c>
      <c r="D8" t="s">
        <v>701</v>
      </c>
      <c r="E8" t="s">
        <v>700</v>
      </c>
    </row>
    <row r="9" spans="1:5">
      <c r="A9" t="s">
        <v>496</v>
      </c>
      <c r="B9" t="s">
        <v>452</v>
      </c>
      <c r="C9" s="239">
        <v>44258</v>
      </c>
      <c r="D9" t="s">
        <v>710</v>
      </c>
      <c r="E9" t="s">
        <v>709</v>
      </c>
    </row>
    <row r="10" spans="1:5">
      <c r="A10" t="s">
        <v>496</v>
      </c>
      <c r="B10" t="s">
        <v>457</v>
      </c>
      <c r="C10" s="239">
        <v>44258</v>
      </c>
      <c r="D10" t="s">
        <v>712</v>
      </c>
      <c r="E10" t="s">
        <v>711</v>
      </c>
    </row>
    <row r="11" spans="1:5">
      <c r="A11" t="s">
        <v>496</v>
      </c>
      <c r="B11" t="s">
        <v>122</v>
      </c>
      <c r="C11" s="239">
        <v>44258</v>
      </c>
      <c r="D11" t="s">
        <v>713</v>
      </c>
      <c r="E11" t="s">
        <v>714</v>
      </c>
    </row>
    <row r="12" spans="1:5">
      <c r="A12" t="s">
        <v>496</v>
      </c>
      <c r="B12" t="s">
        <v>352</v>
      </c>
      <c r="C12" s="239">
        <v>44258</v>
      </c>
      <c r="D12" t="s">
        <v>713</v>
      </c>
      <c r="E12" t="s">
        <v>714</v>
      </c>
    </row>
    <row r="13" spans="1:5">
      <c r="A13" t="s">
        <v>497</v>
      </c>
      <c r="B13" t="s">
        <v>325</v>
      </c>
      <c r="C13" s="239">
        <v>44258</v>
      </c>
      <c r="D13" t="s">
        <v>715</v>
      </c>
      <c r="E13" t="s">
        <v>716</v>
      </c>
    </row>
    <row r="14" spans="1:5">
      <c r="A14" t="s">
        <v>496</v>
      </c>
      <c r="B14" t="s">
        <v>718</v>
      </c>
      <c r="C14" s="239">
        <v>44259</v>
      </c>
      <c r="D14" t="s">
        <v>720</v>
      </c>
      <c r="E14" t="s">
        <v>719</v>
      </c>
    </row>
    <row r="15" spans="1:5">
      <c r="A15" t="s">
        <v>496</v>
      </c>
      <c r="B15" t="s">
        <v>723</v>
      </c>
      <c r="C15" s="239">
        <v>44259</v>
      </c>
      <c r="D15" t="s">
        <v>725</v>
      </c>
      <c r="E15" t="s">
        <v>726</v>
      </c>
    </row>
    <row r="16" spans="1:5">
      <c r="A16" t="s">
        <v>496</v>
      </c>
      <c r="B16" t="s">
        <v>452</v>
      </c>
      <c r="C16" s="239">
        <v>44259</v>
      </c>
      <c r="D16" t="s">
        <v>727</v>
      </c>
      <c r="E16" t="s">
        <v>728</v>
      </c>
    </row>
    <row r="17" spans="1:5">
      <c r="A17" t="s">
        <v>497</v>
      </c>
      <c r="B17" t="s">
        <v>699</v>
      </c>
      <c r="C17" s="239">
        <v>44260</v>
      </c>
      <c r="D17" t="s">
        <v>732</v>
      </c>
      <c r="E17" t="s">
        <v>733</v>
      </c>
    </row>
    <row r="18" spans="1:5">
      <c r="A18" t="s">
        <v>497</v>
      </c>
      <c r="B18" t="s">
        <v>325</v>
      </c>
      <c r="C18" s="239">
        <v>44260</v>
      </c>
      <c r="D18" t="s">
        <v>741</v>
      </c>
      <c r="E18" t="s">
        <v>740</v>
      </c>
    </row>
    <row r="19" spans="1:5">
      <c r="A19" t="s">
        <v>496</v>
      </c>
      <c r="B19" t="s">
        <v>744</v>
      </c>
      <c r="C19" s="239">
        <v>44260</v>
      </c>
      <c r="D19" t="s">
        <v>743</v>
      </c>
      <c r="E19" t="s">
        <v>742</v>
      </c>
    </row>
    <row r="20" spans="1:5">
      <c r="A20" t="s">
        <v>497</v>
      </c>
      <c r="B20" t="s">
        <v>747</v>
      </c>
      <c r="C20" s="239">
        <v>44263</v>
      </c>
      <c r="D20" t="s">
        <v>749</v>
      </c>
      <c r="E20" t="s">
        <v>748</v>
      </c>
    </row>
    <row r="21" spans="1:5">
      <c r="A21" t="s">
        <v>497</v>
      </c>
      <c r="B21" t="s">
        <v>846</v>
      </c>
      <c r="C21" s="239">
        <v>44264</v>
      </c>
      <c r="D21" t="s">
        <v>758</v>
      </c>
      <c r="E21" t="s">
        <v>757</v>
      </c>
    </row>
    <row r="22" spans="1:5">
      <c r="A22" t="s">
        <v>496</v>
      </c>
      <c r="B22" t="s">
        <v>110</v>
      </c>
      <c r="C22" s="239">
        <v>44264</v>
      </c>
      <c r="D22" t="s">
        <v>788</v>
      </c>
      <c r="E22" t="s">
        <v>756</v>
      </c>
    </row>
    <row r="23" spans="1:5">
      <c r="A23" t="s">
        <v>496</v>
      </c>
      <c r="B23" t="s">
        <v>117</v>
      </c>
      <c r="C23" s="239">
        <v>44264</v>
      </c>
      <c r="D23" t="s">
        <v>776</v>
      </c>
      <c r="E23" t="s">
        <v>775</v>
      </c>
    </row>
    <row r="24" spans="1:5">
      <c r="A24" t="s">
        <v>496</v>
      </c>
      <c r="B24" t="s">
        <v>110</v>
      </c>
      <c r="C24" s="239">
        <v>44264</v>
      </c>
      <c r="D24" t="s">
        <v>782</v>
      </c>
      <c r="E24" t="s">
        <v>777</v>
      </c>
    </row>
    <row r="25" spans="1:5" ht="34">
      <c r="A25" t="s">
        <v>496</v>
      </c>
      <c r="B25" t="s">
        <v>816</v>
      </c>
      <c r="C25" s="239">
        <v>44267</v>
      </c>
      <c r="D25" t="s">
        <v>818</v>
      </c>
      <c r="E25" s="245" t="s">
        <v>817</v>
      </c>
    </row>
    <row r="26" spans="1:5" ht="34">
      <c r="A26" t="s">
        <v>496</v>
      </c>
      <c r="B26" t="s">
        <v>292</v>
      </c>
      <c r="C26" s="239">
        <v>44267</v>
      </c>
      <c r="D26" t="s">
        <v>819</v>
      </c>
      <c r="E26" s="245" t="s">
        <v>820</v>
      </c>
    </row>
    <row r="27" spans="1:5" ht="17">
      <c r="A27" t="s">
        <v>497</v>
      </c>
      <c r="B27" t="s">
        <v>841</v>
      </c>
      <c r="C27" s="239">
        <v>44271</v>
      </c>
      <c r="D27" t="s">
        <v>847</v>
      </c>
      <c r="E27" s="245" t="s">
        <v>848</v>
      </c>
    </row>
    <row r="28" spans="1:5">
      <c r="C28" s="239"/>
      <c r="E28" s="245"/>
    </row>
    <row r="29" spans="1:5">
      <c r="C29" s="239"/>
      <c r="E29" s="2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Dashboard</vt:lpstr>
      <vt:lpstr>Assumptions + Inputs</vt:lpstr>
      <vt:lpstr>Targets + Goals</vt:lpstr>
      <vt:lpstr>Transportation</vt:lpstr>
      <vt:lpstr>Thermal</vt:lpstr>
      <vt:lpstr>Master Pivot</vt:lpstr>
      <vt:lpstr>Electric</vt:lpstr>
      <vt:lpstr>Revisions</vt:lpstr>
      <vt:lpstr>Future Updates</vt:lpstr>
      <vt:lpstr>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Mei B</cp:lastModifiedBy>
  <dcterms:created xsi:type="dcterms:W3CDTF">2020-04-27T19:45:35Z</dcterms:created>
  <dcterms:modified xsi:type="dcterms:W3CDTF">2021-08-06T18:59:05Z</dcterms:modified>
</cp:coreProperties>
</file>